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72" windowWidth="22848" windowHeight="10152"/>
  </bookViews>
  <sheets>
    <sheet name="по СМО (месяц)  с 01.01 " sheetId="1" r:id="rId1"/>
  </sheets>
  <externalReferences>
    <externalReference r:id="rId2"/>
    <externalReference r:id="rId3"/>
  </externalReferences>
  <definedNames>
    <definedName name="ASur_Cost">[2]Параметры!$C$39</definedName>
    <definedName name="DayH_Cost">[2]Параметры!$C$37</definedName>
    <definedName name="Home_Cost">[2]Параметры!$C$38</definedName>
    <definedName name="MPop">[2]Параметры!$C$20</definedName>
    <definedName name="Pop">[2]Параметры!$C$17</definedName>
    <definedName name="PrU_AS">[2]Параметры!$C$55</definedName>
    <definedName name="PrU_BD">[2]Параметры!$C$51</definedName>
    <definedName name="PrU_DH">[2]Параметры!$C$53</definedName>
    <definedName name="PrU_HH">[2]Параметры!$C$54</definedName>
    <definedName name="PrU_Vi">[2]Параметры!$C$52</definedName>
    <definedName name="RPop">[2]Параметры!$C$18</definedName>
    <definedName name="SFN">[2]Титул!$A$8</definedName>
    <definedName name="SoF">[2]Титул!$K$18</definedName>
    <definedName name="Terr_Ind">[2]Параметры!$C$42</definedName>
    <definedName name="TPop">[2]Параметры!$C$10</definedName>
    <definedName name="YeaM">[2]Титул!$S$70</definedName>
    <definedName name="_xlnm.Print_Titles" localSheetId="0">'по СМО (месяц)  с 01.01 '!$5:$5</definedName>
    <definedName name="_xlnm.Print_Area" localSheetId="0">'по СМО (месяц)  с 01.01 '!$B$2:$P$67</definedName>
  </definedNames>
  <calcPr calcId="145621"/>
</workbook>
</file>

<file path=xl/calcChain.xml><?xml version="1.0" encoding="utf-8"?>
<calcChain xmlns="http://schemas.openxmlformats.org/spreadsheetml/2006/main">
  <c r="O66" i="1" l="1"/>
  <c r="M66" i="1"/>
  <c r="K66" i="1"/>
  <c r="I66" i="1"/>
  <c r="P65" i="1"/>
  <c r="P66" i="1" s="1"/>
  <c r="N65" i="1"/>
  <c r="N66" i="1" s="1"/>
  <c r="L65" i="1"/>
  <c r="L66" i="1" s="1"/>
  <c r="J65" i="1"/>
  <c r="J66" i="1" s="1"/>
  <c r="G65" i="1"/>
  <c r="G66" i="1" s="1"/>
  <c r="F65" i="1"/>
  <c r="F66" i="1" s="1"/>
  <c r="O63" i="1"/>
  <c r="M63" i="1"/>
  <c r="K63" i="1"/>
  <c r="I63" i="1"/>
  <c r="P62" i="1"/>
  <c r="N62" i="1"/>
  <c r="L62" i="1"/>
  <c r="J62" i="1"/>
  <c r="H62" i="1" s="1"/>
  <c r="G62" i="1"/>
  <c r="P61" i="1"/>
  <c r="P63" i="1" s="1"/>
  <c r="N61" i="1"/>
  <c r="N63" i="1" s="1"/>
  <c r="L61" i="1"/>
  <c r="L63" i="1" s="1"/>
  <c r="J61" i="1"/>
  <c r="J63" i="1" s="1"/>
  <c r="G61" i="1"/>
  <c r="F61" i="1"/>
  <c r="O59" i="1"/>
  <c r="M59" i="1"/>
  <c r="K59" i="1"/>
  <c r="J59" i="1"/>
  <c r="I59" i="1"/>
  <c r="P58" i="1"/>
  <c r="P59" i="1" s="1"/>
  <c r="N58" i="1"/>
  <c r="N59" i="1" s="1"/>
  <c r="L58" i="1"/>
  <c r="J58" i="1"/>
  <c r="G58" i="1"/>
  <c r="G59" i="1" s="1"/>
  <c r="F58" i="1"/>
  <c r="O56" i="1"/>
  <c r="M56" i="1"/>
  <c r="K56" i="1"/>
  <c r="I56" i="1"/>
  <c r="G56" i="1"/>
  <c r="P55" i="1"/>
  <c r="P56" i="1" s="1"/>
  <c r="N55" i="1"/>
  <c r="N56" i="1" s="1"/>
  <c r="L55" i="1"/>
  <c r="L56" i="1" s="1"/>
  <c r="J55" i="1"/>
  <c r="J56" i="1" s="1"/>
  <c r="G55" i="1"/>
  <c r="F55" i="1"/>
  <c r="F56" i="1" s="1"/>
  <c r="O53" i="1"/>
  <c r="M53" i="1"/>
  <c r="K53" i="1"/>
  <c r="I53" i="1"/>
  <c r="P52" i="1"/>
  <c r="P53" i="1" s="1"/>
  <c r="N52" i="1"/>
  <c r="N53" i="1" s="1"/>
  <c r="L52" i="1"/>
  <c r="L53" i="1" s="1"/>
  <c r="J52" i="1"/>
  <c r="J53" i="1" s="1"/>
  <c r="H52" i="1"/>
  <c r="G52" i="1"/>
  <c r="G53" i="1" s="1"/>
  <c r="F52" i="1"/>
  <c r="F53" i="1" s="1"/>
  <c r="O50" i="1"/>
  <c r="M50" i="1"/>
  <c r="K50" i="1"/>
  <c r="I50" i="1"/>
  <c r="P49" i="1"/>
  <c r="N49" i="1"/>
  <c r="L49" i="1"/>
  <c r="J49" i="1"/>
  <c r="G49" i="1"/>
  <c r="P48" i="1"/>
  <c r="N48" i="1"/>
  <c r="L48" i="1"/>
  <c r="J48" i="1"/>
  <c r="G48" i="1"/>
  <c r="P47" i="1"/>
  <c r="P50" i="1" s="1"/>
  <c r="N47" i="1"/>
  <c r="N50" i="1" s="1"/>
  <c r="L47" i="1"/>
  <c r="L50" i="1" s="1"/>
  <c r="J47" i="1"/>
  <c r="J50" i="1" s="1"/>
  <c r="G47" i="1"/>
  <c r="F47" i="1"/>
  <c r="F50" i="1" s="1"/>
  <c r="O45" i="1"/>
  <c r="M45" i="1"/>
  <c r="K45" i="1"/>
  <c r="I45" i="1"/>
  <c r="F45" i="1"/>
  <c r="P44" i="1"/>
  <c r="N44" i="1"/>
  <c r="L44" i="1"/>
  <c r="J44" i="1"/>
  <c r="G44" i="1"/>
  <c r="P43" i="1"/>
  <c r="P45" i="1" s="1"/>
  <c r="N43" i="1"/>
  <c r="N45" i="1" s="1"/>
  <c r="L43" i="1"/>
  <c r="L45" i="1" s="1"/>
  <c r="J43" i="1"/>
  <c r="J45" i="1" s="1"/>
  <c r="G43" i="1"/>
  <c r="G45" i="1" s="1"/>
  <c r="F43" i="1"/>
  <c r="O41" i="1"/>
  <c r="M41" i="1"/>
  <c r="L41" i="1"/>
  <c r="K41" i="1"/>
  <c r="I41" i="1"/>
  <c r="P40" i="1"/>
  <c r="P41" i="1" s="1"/>
  <c r="N40" i="1"/>
  <c r="N41" i="1" s="1"/>
  <c r="L40" i="1"/>
  <c r="J40" i="1"/>
  <c r="J41" i="1" s="1"/>
  <c r="H40" i="1"/>
  <c r="G40" i="1"/>
  <c r="G41" i="1" s="1"/>
  <c r="F40" i="1"/>
  <c r="F41" i="1" s="1"/>
  <c r="O37" i="1"/>
  <c r="O38" i="1" s="1"/>
  <c r="M37" i="1"/>
  <c r="M38" i="1" s="1"/>
  <c r="K37" i="1"/>
  <c r="K38" i="1" s="1"/>
  <c r="I37" i="1"/>
  <c r="I38" i="1" s="1"/>
  <c r="G37" i="1"/>
  <c r="G38" i="1" s="1"/>
  <c r="O35" i="1"/>
  <c r="M35" i="1"/>
  <c r="K35" i="1"/>
  <c r="I35" i="1"/>
  <c r="P34" i="1"/>
  <c r="N34" i="1"/>
  <c r="L34" i="1"/>
  <c r="J34" i="1"/>
  <c r="G34" i="1"/>
  <c r="F34" i="1"/>
  <c r="P33" i="1"/>
  <c r="P35" i="1" s="1"/>
  <c r="N33" i="1"/>
  <c r="N35" i="1" s="1"/>
  <c r="L33" i="1"/>
  <c r="J33" i="1"/>
  <c r="G33" i="1"/>
  <c r="G35" i="1" s="1"/>
  <c r="F33" i="1"/>
  <c r="O31" i="1"/>
  <c r="M31" i="1"/>
  <c r="K31" i="1"/>
  <c r="I31" i="1"/>
  <c r="P30" i="1"/>
  <c r="P31" i="1" s="1"/>
  <c r="N30" i="1"/>
  <c r="N31" i="1" s="1"/>
  <c r="L30" i="1"/>
  <c r="J30" i="1"/>
  <c r="J31" i="1" s="1"/>
  <c r="G30" i="1"/>
  <c r="G31" i="1" s="1"/>
  <c r="F30" i="1"/>
  <c r="O28" i="1"/>
  <c r="M28" i="1"/>
  <c r="K28" i="1"/>
  <c r="I28" i="1"/>
  <c r="P27" i="1"/>
  <c r="P28" i="1" s="1"/>
  <c r="N27" i="1"/>
  <c r="N28" i="1" s="1"/>
  <c r="L27" i="1"/>
  <c r="J27" i="1"/>
  <c r="J28" i="1" s="1"/>
  <c r="G27" i="1"/>
  <c r="G28" i="1" s="1"/>
  <c r="F27" i="1"/>
  <c r="O25" i="1"/>
  <c r="M25" i="1"/>
  <c r="K25" i="1"/>
  <c r="I25" i="1"/>
  <c r="P24" i="1"/>
  <c r="P25" i="1" s="1"/>
  <c r="N24" i="1"/>
  <c r="N25" i="1" s="1"/>
  <c r="L24" i="1"/>
  <c r="L25" i="1" s="1"/>
  <c r="J24" i="1"/>
  <c r="J25" i="1" s="1"/>
  <c r="G24" i="1"/>
  <c r="G25" i="1" s="1"/>
  <c r="F24" i="1"/>
  <c r="F25" i="1" s="1"/>
  <c r="O22" i="1"/>
  <c r="M22" i="1"/>
  <c r="K22" i="1"/>
  <c r="J22" i="1"/>
  <c r="I22" i="1"/>
  <c r="P21" i="1"/>
  <c r="P22" i="1" s="1"/>
  <c r="N21" i="1"/>
  <c r="L21" i="1"/>
  <c r="L22" i="1" s="1"/>
  <c r="J21" i="1"/>
  <c r="G21" i="1"/>
  <c r="G22" i="1" s="1"/>
  <c r="F21" i="1"/>
  <c r="F22" i="1" s="1"/>
  <c r="P19" i="1"/>
  <c r="O19" i="1"/>
  <c r="M19" i="1"/>
  <c r="K19" i="1"/>
  <c r="I19" i="1"/>
  <c r="P18" i="1"/>
  <c r="N18" i="1"/>
  <c r="N19" i="1" s="1"/>
  <c r="L18" i="1"/>
  <c r="L19" i="1" s="1"/>
  <c r="J18" i="1"/>
  <c r="J19" i="1" s="1"/>
  <c r="G18" i="1"/>
  <c r="G19" i="1" s="1"/>
  <c r="F18" i="1"/>
  <c r="O16" i="1"/>
  <c r="M16" i="1"/>
  <c r="K16" i="1"/>
  <c r="I16" i="1"/>
  <c r="P15" i="1"/>
  <c r="N15" i="1"/>
  <c r="N16" i="1" s="1"/>
  <c r="L15" i="1"/>
  <c r="L16" i="1" s="1"/>
  <c r="J15" i="1"/>
  <c r="J16" i="1" s="1"/>
  <c r="G15" i="1"/>
  <c r="G16" i="1" s="1"/>
  <c r="F15" i="1"/>
  <c r="F16" i="1" s="1"/>
  <c r="O13" i="1"/>
  <c r="M13" i="1"/>
  <c r="L13" i="1"/>
  <c r="K13" i="1"/>
  <c r="I13" i="1"/>
  <c r="P12" i="1"/>
  <c r="P13" i="1" s="1"/>
  <c r="N12" i="1"/>
  <c r="N13" i="1" s="1"/>
  <c r="L12" i="1"/>
  <c r="J12" i="1"/>
  <c r="J13" i="1" s="1"/>
  <c r="G12" i="1"/>
  <c r="G13" i="1" s="1"/>
  <c r="F12" i="1"/>
  <c r="F13" i="1" s="1"/>
  <c r="O10" i="1"/>
  <c r="M10" i="1"/>
  <c r="K10" i="1"/>
  <c r="I10" i="1"/>
  <c r="P9" i="1"/>
  <c r="N9" i="1"/>
  <c r="L9" i="1"/>
  <c r="J9" i="1"/>
  <c r="G9" i="1"/>
  <c r="P8" i="1"/>
  <c r="P10" i="1" s="1"/>
  <c r="N8" i="1"/>
  <c r="N10" i="1" s="1"/>
  <c r="L8" i="1"/>
  <c r="L10" i="1" s="1"/>
  <c r="J8" i="1"/>
  <c r="J10" i="1" s="1"/>
  <c r="G8" i="1"/>
  <c r="G10" i="1" s="1"/>
  <c r="F8" i="1"/>
  <c r="F10" i="1" s="1"/>
  <c r="P37" i="1" l="1"/>
  <c r="P38" i="1" s="1"/>
  <c r="H44" i="1"/>
  <c r="H47" i="1"/>
  <c r="H24" i="1"/>
  <c r="H25" i="1" s="1"/>
  <c r="H27" i="1"/>
  <c r="H28" i="1" s="1"/>
  <c r="L28" i="1"/>
  <c r="H30" i="1"/>
  <c r="H31" i="1" s="1"/>
  <c r="H49" i="1"/>
  <c r="H65" i="1"/>
  <c r="H55" i="1"/>
  <c r="H56" i="1" s="1"/>
  <c r="G63" i="1"/>
  <c r="H21" i="1"/>
  <c r="H22" i="1" s="1"/>
  <c r="F37" i="1"/>
  <c r="F38" i="1" s="1"/>
  <c r="L37" i="1"/>
  <c r="L38" i="1" s="1"/>
  <c r="H15" i="1"/>
  <c r="H16" i="1" s="1"/>
  <c r="F19" i="1"/>
  <c r="L31" i="1"/>
  <c r="N22" i="1"/>
  <c r="G50" i="1"/>
  <c r="F59" i="1"/>
  <c r="O67" i="1"/>
  <c r="H9" i="1"/>
  <c r="P16" i="1"/>
  <c r="H18" i="1"/>
  <c r="F28" i="1"/>
  <c r="F35" i="1"/>
  <c r="J37" i="1"/>
  <c r="N37" i="1"/>
  <c r="N38" i="1" s="1"/>
  <c r="H48" i="1"/>
  <c r="H50" i="1"/>
  <c r="K67" i="1"/>
  <c r="H34" i="1"/>
  <c r="J35" i="1"/>
  <c r="H41" i="1"/>
  <c r="H43" i="1"/>
  <c r="H8" i="1"/>
  <c r="F31" i="1"/>
  <c r="H53" i="1"/>
  <c r="H58" i="1"/>
  <c r="L59" i="1"/>
  <c r="H66" i="1"/>
  <c r="P67" i="1"/>
  <c r="H12" i="1"/>
  <c r="F63" i="1"/>
  <c r="H33" i="1"/>
  <c r="L35" i="1"/>
  <c r="H61" i="1"/>
  <c r="I67" i="1"/>
  <c r="M67" i="1"/>
  <c r="L67" i="1" l="1"/>
  <c r="N67" i="1"/>
  <c r="G67" i="1"/>
  <c r="H35" i="1"/>
  <c r="H37" i="1"/>
  <c r="J38" i="1"/>
  <c r="J67" i="1" s="1"/>
  <c r="H19" i="1"/>
  <c r="F67" i="1"/>
  <c r="H45" i="1"/>
  <c r="H63" i="1"/>
  <c r="H13" i="1"/>
  <c r="H10" i="1"/>
  <c r="H59" i="1"/>
  <c r="H38" i="1" l="1"/>
  <c r="H67" i="1" l="1"/>
</calcChain>
</file>

<file path=xl/sharedStrings.xml><?xml version="1.0" encoding="utf-8"?>
<sst xmlns="http://schemas.openxmlformats.org/spreadsheetml/2006/main" count="79" uniqueCount="72">
  <si>
    <t>Распределение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2018 году (в расчете на месяц)</t>
  </si>
  <si>
    <t>руб.</t>
  </si>
  <si>
    <t>Наименование МО</t>
  </si>
  <si>
    <t>Подушевой норматив финасирования (руб./год.)</t>
  </si>
  <si>
    <t>Средневзвешенное значение
К динт</t>
  </si>
  <si>
    <t>Дифференцированный подушевой норматив финансирования
 ДПн</t>
  </si>
  <si>
    <t>ВСЕГО, в т.ч.:</t>
  </si>
  <si>
    <t xml:space="preserve">АО "СК    "СОГАЗ-Мед"
</t>
  </si>
  <si>
    <t xml:space="preserve">АО "Страховая группа "Спасские ворота-М"
</t>
  </si>
  <si>
    <t xml:space="preserve">ООО ВТБ МС
</t>
  </si>
  <si>
    <t>ООО "РГС-Медицина "</t>
  </si>
  <si>
    <t>Численность об-служиваемого населения, застрахованных в системе ОМС на 01.12.17 (чел.)</t>
  </si>
  <si>
    <t>средств на финансирования СМП</t>
  </si>
  <si>
    <t>Расчетный объем финансирования</t>
  </si>
  <si>
    <t>Объем финансирования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</si>
  <si>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</si>
  <si>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</si>
  <si>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</si>
  <si>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</si>
  <si>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</si>
  <si>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</si>
  <si>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</si>
  <si>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"Амурская центральная районная больница"  министерства здравоохранения Хабаровского края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</si>
  <si>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</si>
  <si>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</si>
  <si>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</si>
  <si>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</si>
  <si>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</si>
  <si>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</si>
  <si>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</si>
  <si>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</si>
  <si>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</si>
  <si>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</si>
  <si>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</si>
  <si>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</si>
  <si>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</si>
  <si>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</si>
  <si>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</si>
  <si>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</si>
  <si>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</si>
  <si>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</si>
  <si>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</si>
  <si>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</si>
  <si>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</si>
  <si>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</si>
  <si>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</si>
  <si>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</si>
  <si>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</si>
  <si>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</si>
  <si>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</si>
  <si>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</si>
  <si>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</si>
  <si>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</si>
  <si>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</si>
  <si>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</si>
  <si>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</si>
  <si>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</si>
  <si>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</si>
  <si>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</si>
  <si>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</si>
  <si>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</si>
  <si>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</si>
  <si>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</si>
  <si>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</si>
  <si>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</si>
  <si>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</si>
  <si>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</si>
  <si>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</si>
  <si>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</si>
  <si>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</si>
  <si>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</si>
  <si>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Приложение № 8  
к Решению Комиссии по разработке 
ТП ОМС от 28.12.2017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</si>
</sst>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_р_._-;\-* #,##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4" fillId="0" borderId="0" xfId="2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164" fontId="7" fillId="0" borderId="7" xfId="1" applyFont="1" applyBorder="1" applyAlignment="1">
      <alignment vertical="center" wrapText="1"/>
    </xf>
    <xf numFmtId="0" fontId="9" fillId="0" borderId="6" xfId="0" applyFont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3" borderId="6" xfId="0" applyFont="1" applyFill="1" applyBorder="1" applyAlignment="1">
      <alignment wrapText="1"/>
    </xf>
    <xf numFmtId="164" fontId="6" fillId="0" borderId="6" xfId="1" applyFont="1" applyBorder="1" applyAlignment="1">
      <alignment wrapText="1"/>
    </xf>
    <xf numFmtId="165" fontId="6" fillId="0" borderId="6" xfId="1" applyNumberFormat="1" applyFont="1" applyBorder="1" applyAlignment="1">
      <alignment wrapText="1"/>
    </xf>
    <xf numFmtId="164" fontId="6" fillId="0" borderId="6" xfId="1" applyNumberFormat="1" applyFont="1" applyBorder="1" applyAlignment="1">
      <alignment wrapText="1"/>
    </xf>
    <xf numFmtId="166" fontId="6" fillId="0" borderId="6" xfId="1" applyNumberFormat="1" applyFont="1" applyBorder="1" applyAlignment="1">
      <alignment wrapText="1"/>
    </xf>
    <xf numFmtId="164" fontId="6" fillId="2" borderId="6" xfId="1" applyNumberFormat="1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0" fontId="11" fillId="0" borderId="6" xfId="0" applyFont="1" applyBorder="1" applyAlignment="1">
      <alignment wrapText="1"/>
    </xf>
    <xf numFmtId="164" fontId="11" fillId="0" borderId="6" xfId="1" applyFont="1" applyBorder="1" applyAlignment="1">
      <alignment wrapText="1"/>
    </xf>
    <xf numFmtId="165" fontId="11" fillId="0" borderId="6" xfId="1" applyNumberFormat="1" applyFont="1" applyBorder="1" applyAlignment="1">
      <alignment wrapText="1"/>
    </xf>
    <xf numFmtId="164" fontId="11" fillId="0" borderId="6" xfId="1" applyNumberFormat="1" applyFont="1" applyBorder="1" applyAlignment="1">
      <alignment wrapText="1"/>
    </xf>
    <xf numFmtId="166" fontId="11" fillId="0" borderId="6" xfId="1" applyNumberFormat="1" applyFont="1" applyBorder="1" applyAlignment="1">
      <alignment wrapText="1"/>
    </xf>
    <xf numFmtId="0" fontId="12" fillId="0" borderId="0" xfId="0" applyFont="1" applyAlignment="1">
      <alignment wrapText="1"/>
    </xf>
    <xf numFmtId="166" fontId="9" fillId="0" borderId="6" xfId="1" applyNumberFormat="1" applyFont="1" applyBorder="1" applyAlignment="1">
      <alignment wrapText="1"/>
    </xf>
    <xf numFmtId="166" fontId="9" fillId="2" borderId="6" xfId="1" applyNumberFormat="1" applyFont="1" applyFill="1" applyBorder="1" applyAlignment="1">
      <alignment wrapText="1"/>
    </xf>
    <xf numFmtId="164" fontId="2" fillId="0" borderId="0" xfId="1" applyFont="1" applyAlignment="1">
      <alignment wrapText="1"/>
    </xf>
    <xf numFmtId="164" fontId="9" fillId="2" borderId="6" xfId="1" applyNumberFormat="1" applyFont="1" applyFill="1" applyBorder="1" applyAlignment="1">
      <alignment wrapText="1"/>
    </xf>
    <xf numFmtId="166" fontId="7" fillId="0" borderId="6" xfId="1" applyNumberFormat="1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2" fillId="2" borderId="7" xfId="0" applyFont="1" applyFill="1" applyBorder="1" applyAlignment="1">
      <alignment wrapText="1"/>
    </xf>
    <xf numFmtId="166" fontId="6" fillId="2" borderId="6" xfId="1" applyNumberFormat="1" applyFont="1" applyFill="1" applyBorder="1" applyAlignment="1">
      <alignment wrapText="1"/>
    </xf>
    <xf numFmtId="164" fontId="11" fillId="2" borderId="6" xfId="1" applyNumberFormat="1" applyFont="1" applyFill="1" applyBorder="1" applyAlignment="1">
      <alignment wrapText="1"/>
    </xf>
    <xf numFmtId="166" fontId="11" fillId="2" borderId="6" xfId="1" applyNumberFormat="1" applyFont="1" applyFill="1" applyBorder="1" applyAlignment="1">
      <alignment wrapText="1"/>
    </xf>
    <xf numFmtId="164" fontId="12" fillId="0" borderId="0" xfId="0" applyNumberFormat="1" applyFont="1" applyAlignment="1">
      <alignment wrapText="1"/>
    </xf>
  </cellXfs>
  <cellStyles count="40">
    <cellStyle name="Обычный" xfId="0" builtinId="0"/>
    <cellStyle name="Обычный 2" xfId="3"/>
    <cellStyle name="Обычный 2 2" xfId="4"/>
    <cellStyle name="Обычный 3" xfId="2"/>
    <cellStyle name="Обычный 3 2" xfId="5"/>
    <cellStyle name="Обычный 4" xfId="6"/>
    <cellStyle name="Процентный 2" xfId="7"/>
    <cellStyle name="Финансовый" xfId="1" builtinId="3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gaeva\Documents\&#1057;&#1052;&#1055;\2015\26.012.15%20&#1055;&#1086;&#1076;&#1091;&#1096;&#1077;&#1074;&#1086;&#1081;%20&#1085;&#1086;&#1088;&#1084;&#1072;&#1090;&#1080;&#1074;%20&#1085;&#1072;%20&#1057;&#1052;&#1055;(&#1053;&#1072;&#1089;.%20&#1085;&#1072;%2001.12.15)%20-%20&#1082;&#1086;&#1087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 СМО (Пр.3 к методике) (2)"/>
      <sheetName val="Чис. на 01.11."/>
      <sheetName val="Чис. на 01.12."/>
      <sheetName val="Объем фин. обесп.2013"/>
      <sheetName val="Об. фин.обесп. на 2014(тар.сог."/>
      <sheetName val="население"/>
      <sheetName val="ДРМ"/>
      <sheetName val="СВ"/>
      <sheetName val="Росно"/>
      <sheetName val="РГС-Мед."/>
      <sheetName val="по СМО (год)"/>
      <sheetName val="по СМО (месяц) (1 кв.)"/>
      <sheetName val="по СМО (месяц) (1 кв.) (руб)"/>
      <sheetName val="по СМО (месяц) (1 кв.) (3)"/>
      <sheetName val="Комсомольск"/>
      <sheetName val="по СМО (месяц) (1 кв.) (руб (2"/>
      <sheetName val="Лист3"/>
      <sheetName val="Лист2"/>
    </sheetNames>
    <sheetDataSet>
      <sheetData sheetId="0"/>
      <sheetData sheetId="1"/>
      <sheetData sheetId="2"/>
      <sheetData sheetId="3"/>
      <sheetData sheetId="4">
        <row r="6">
          <cell r="AE6">
            <v>598558.26971303998</v>
          </cell>
        </row>
        <row r="7">
          <cell r="AE7">
            <v>366302.81725490879</v>
          </cell>
        </row>
        <row r="8">
          <cell r="AE8">
            <v>56897.684573184</v>
          </cell>
        </row>
        <row r="9">
          <cell r="AE9">
            <v>22822.070947200002</v>
          </cell>
        </row>
        <row r="10">
          <cell r="AE10">
            <v>12231.756767999999</v>
          </cell>
        </row>
        <row r="11">
          <cell r="AE11">
            <v>4245.7530064500006</v>
          </cell>
        </row>
        <row r="12">
          <cell r="AE12">
            <v>14461.878893615998</v>
          </cell>
        </row>
        <row r="13">
          <cell r="AE13">
            <v>12892.171227936002</v>
          </cell>
        </row>
        <row r="14">
          <cell r="AE14">
            <v>7793.7203957760003</v>
          </cell>
        </row>
        <row r="15">
          <cell r="AE15">
            <v>24971.29372836</v>
          </cell>
        </row>
        <row r="16">
          <cell r="AE16">
            <v>20772.057399609599</v>
          </cell>
        </row>
        <row r="17">
          <cell r="AE17">
            <v>26415.697835519997</v>
          </cell>
        </row>
        <row r="18">
          <cell r="AE18">
            <v>25380.058759775995</v>
          </cell>
        </row>
        <row r="19">
          <cell r="AE19">
            <v>3568.7856190896</v>
          </cell>
        </row>
        <row r="20">
          <cell r="AE20">
            <v>12463.851345875999</v>
          </cell>
        </row>
        <row r="21">
          <cell r="AE21">
            <v>6521.1878810399994</v>
          </cell>
        </row>
        <row r="22">
          <cell r="AE22">
            <v>3862.3378751999999</v>
          </cell>
        </row>
        <row r="23">
          <cell r="AE23">
            <v>11612.498817240001</v>
          </cell>
        </row>
        <row r="25">
          <cell r="AE25">
            <v>23295.834737280002</v>
          </cell>
        </row>
        <row r="26">
          <cell r="AE26">
            <v>2319.2390188799995</v>
          </cell>
        </row>
        <row r="27">
          <cell r="AE27">
            <v>5691.2742182016</v>
          </cell>
        </row>
        <row r="28">
          <cell r="AE28">
            <v>3540.3743692799999</v>
          </cell>
        </row>
        <row r="29">
          <cell r="AE29">
            <v>13036.002426719999</v>
          </cell>
        </row>
        <row r="30">
          <cell r="AE30">
            <v>141.29260319999997</v>
          </cell>
        </row>
      </sheetData>
      <sheetData sheetId="5"/>
      <sheetData sheetId="6"/>
      <sheetData sheetId="7"/>
      <sheetData sheetId="8"/>
      <sheetData sheetId="9"/>
      <sheetData sheetId="10">
        <row r="68">
          <cell r="G68">
            <v>1218351.0497977599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R67"/>
  <sheetViews>
    <sheetView tabSelected="1" view="pageBreakPreview" zoomScale="56" zoomScaleNormal="72" zoomScaleSheetLayoutView="56" workbookViewId="0">
      <pane xSplit="2" ySplit="7" topLeftCell="C56" activePane="bottomRight" state="frozen"/>
      <selection activeCell="B1" sqref="B1"/>
      <selection pane="topRight" activeCell="C1" sqref="C1"/>
      <selection pane="bottomLeft" activeCell="B5" sqref="B5"/>
      <selection pane="bottomRight" activeCell="O1" sqref="O1:P2"/>
    </sheetView>
  </sheetViews>
  <sheetFormatPr defaultColWidth="9.109375" defaultRowHeight="18" x14ac:dyDescent="0.35"/>
  <cols>
    <col min="1" max="1" width="8.5546875" style="1" customWidth="1"/>
    <col min="2" max="2" width="40.77734375" style="1" customWidth="1"/>
    <col min="3" max="3" width="16.109375" style="1" customWidth="1"/>
    <col min="4" max="4" width="16.6640625" style="1" customWidth="1"/>
    <col min="5" max="5" width="19.88671875" style="1" customWidth="1"/>
    <col min="6" max="6" width="20.6640625" style="1" customWidth="1"/>
    <col min="7" max="7" width="20.6640625" style="1" hidden="1" customWidth="1"/>
    <col min="8" max="8" width="25.77734375" style="1" customWidth="1"/>
    <col min="9" max="9" width="20.6640625" style="1" customWidth="1"/>
    <col min="10" max="10" width="22.33203125" style="1" customWidth="1"/>
    <col min="11" max="11" width="19.88671875" style="1" customWidth="1"/>
    <col min="12" max="12" width="23.77734375" style="1" customWidth="1"/>
    <col min="13" max="13" width="19" style="1" customWidth="1"/>
    <col min="14" max="14" width="24" style="1" customWidth="1"/>
    <col min="15" max="15" width="20.44140625" style="1" customWidth="1"/>
    <col min="16" max="16" width="23.109375" style="1" customWidth="1"/>
    <col min="17" max="17" width="18.6640625" style="1" customWidth="1"/>
    <col min="18" max="18" width="21.33203125" style="1" bestFit="1" customWidth="1"/>
    <col min="19" max="16384" width="9.109375" style="1"/>
  </cols>
  <sheetData>
    <row r="1" spans="2:18" ht="18" hidden="1" customHeight="1" x14ac:dyDescent="0.35">
      <c r="O1" s="2" t="s">
        <v>71</v>
      </c>
      <c r="P1" s="2"/>
    </row>
    <row r="2" spans="2:18" ht="52.2" customHeight="1" x14ac:dyDescent="0.35">
      <c r="O2" s="2"/>
      <c r="P2" s="2"/>
    </row>
    <row r="3" spans="2:18" ht="43.8" customHeight="1" x14ac:dyDescent="0.4">
      <c r="B3" s="3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</row>
    <row r="4" spans="2:18" ht="27" customHeight="1" x14ac:dyDescent="0.4">
      <c r="B4" s="4"/>
      <c r="C4" s="4"/>
      <c r="D4" s="4"/>
      <c r="E4" s="4"/>
      <c r="F4" s="4"/>
      <c r="G4" s="4"/>
      <c r="H4" s="4"/>
      <c r="I4" s="5"/>
      <c r="J4" s="5"/>
      <c r="K4" s="4"/>
      <c r="L4" s="4"/>
      <c r="M4" s="4"/>
      <c r="N4" s="4"/>
      <c r="O4" s="4"/>
      <c r="P4" s="6" t="s">
        <v>1</v>
      </c>
    </row>
    <row r="5" spans="2:18" s="15" customFormat="1" ht="43.8" customHeight="1" x14ac:dyDescent="0.35">
      <c r="B5" s="7" t="s">
        <v>2</v>
      </c>
      <c r="C5" s="8" t="s">
        <v>3</v>
      </c>
      <c r="D5" s="8" t="s">
        <v>4</v>
      </c>
      <c r="E5" s="9" t="s">
        <v>5</v>
      </c>
      <c r="F5" s="10" t="s">
        <v>6</v>
      </c>
      <c r="G5" s="11"/>
      <c r="H5" s="12"/>
      <c r="I5" s="13" t="s">
        <v>7</v>
      </c>
      <c r="J5" s="14"/>
      <c r="K5" s="13" t="s">
        <v>8</v>
      </c>
      <c r="L5" s="14"/>
      <c r="M5" s="13" t="s">
        <v>9</v>
      </c>
      <c r="N5" s="14"/>
      <c r="O5" s="13" t="s">
        <v>10</v>
      </c>
      <c r="P5" s="14"/>
    </row>
    <row r="6" spans="2:18" s="15" customFormat="1" ht="156.6" customHeight="1" x14ac:dyDescent="0.35">
      <c r="B6" s="16"/>
      <c r="C6" s="17"/>
      <c r="D6" s="17"/>
      <c r="E6" s="18"/>
      <c r="F6" s="19" t="s">
        <v>11</v>
      </c>
      <c r="G6" s="20" t="s">
        <v>12</v>
      </c>
      <c r="H6" s="21" t="s">
        <v>13</v>
      </c>
      <c r="I6" s="19" t="s">
        <v>11</v>
      </c>
      <c r="J6" s="22" t="s">
        <v>14</v>
      </c>
      <c r="K6" s="19" t="s">
        <v>11</v>
      </c>
      <c r="L6" s="22" t="s">
        <v>14</v>
      </c>
      <c r="M6" s="19" t="s">
        <v>11</v>
      </c>
      <c r="N6" s="22" t="s">
        <v>14</v>
      </c>
      <c r="O6" s="19" t="s">
        <v>11</v>
      </c>
      <c r="P6" s="22" t="s">
        <v>14</v>
      </c>
    </row>
    <row r="7" spans="2:18" ht="22.5" customHeight="1" x14ac:dyDescent="0.4">
      <c r="B7" s="23" t="s">
        <v>15</v>
      </c>
      <c r="C7" s="24"/>
      <c r="D7" s="24"/>
      <c r="E7" s="24"/>
      <c r="F7" s="25">
        <v>567798</v>
      </c>
      <c r="G7" s="25">
        <v>5</v>
      </c>
      <c r="H7" s="26"/>
      <c r="I7" s="25"/>
      <c r="J7" s="25"/>
      <c r="K7" s="25"/>
      <c r="L7" s="25"/>
      <c r="M7" s="25"/>
      <c r="N7" s="25"/>
      <c r="O7" s="25"/>
      <c r="P7" s="25"/>
    </row>
    <row r="8" spans="2:18" ht="90.6" x14ac:dyDescent="0.4">
      <c r="B8" s="27" t="s">
        <v>16</v>
      </c>
      <c r="C8" s="28">
        <v>640</v>
      </c>
      <c r="D8" s="29">
        <v>1.9159999999999999</v>
      </c>
      <c r="E8" s="30">
        <v>1226.24</v>
      </c>
      <c r="F8" s="31">
        <f>I8+K8+M8+O8</f>
        <v>604307</v>
      </c>
      <c r="G8" s="31">
        <f>'[1]Об. фин.обесп. на 2014(тар.сог.'!AE6</f>
        <v>598558.26971303998</v>
      </c>
      <c r="H8" s="32">
        <f>J8+L8+N8+P8</f>
        <v>61752117.969999999</v>
      </c>
      <c r="I8" s="31">
        <v>359753</v>
      </c>
      <c r="J8" s="30">
        <f>ROUND(I8*$E$8/12,2)</f>
        <v>36761959.890000001</v>
      </c>
      <c r="K8" s="31">
        <v>13448</v>
      </c>
      <c r="L8" s="30">
        <f>ROUND(K8*$E$8/12,2)</f>
        <v>1374206.29</v>
      </c>
      <c r="M8" s="31">
        <v>138490</v>
      </c>
      <c r="N8" s="30">
        <f>ROUND(M8*$E$8/12,2)</f>
        <v>14151831.470000001</v>
      </c>
      <c r="O8" s="31">
        <v>92616</v>
      </c>
      <c r="P8" s="30">
        <f>ROUND(O8*$E$8/12,2)</f>
        <v>9464120.3200000003</v>
      </c>
    </row>
    <row r="9" spans="2:18" ht="21" x14ac:dyDescent="0.4">
      <c r="B9" s="23"/>
      <c r="C9" s="28"/>
      <c r="D9" s="29"/>
      <c r="E9" s="30"/>
      <c r="F9" s="31"/>
      <c r="G9" s="31">
        <f>'[1]Об. фин.обесп. на 2014(тар.сог.'!AE30</f>
        <v>141.29260319999997</v>
      </c>
      <c r="H9" s="32">
        <f>J9+L9+N9+P9</f>
        <v>0</v>
      </c>
      <c r="I9" s="31"/>
      <c r="J9" s="30">
        <f>ROUND($C9*I9*$D$9/12,2)</f>
        <v>0</v>
      </c>
      <c r="K9" s="31"/>
      <c r="L9" s="30">
        <f>ROUND($C9*K9*$D$9/12,2)</f>
        <v>0</v>
      </c>
      <c r="M9" s="31"/>
      <c r="N9" s="30">
        <f>ROUND($C9*M9*$D$9/12,2)</f>
        <v>0</v>
      </c>
      <c r="O9" s="31"/>
      <c r="P9" s="30">
        <f>ROUND($C9*O9*$D$9/12,2)</f>
        <v>0</v>
      </c>
    </row>
    <row r="10" spans="2:18" s="39" customFormat="1" ht="20.399999999999999" x14ac:dyDescent="0.35">
      <c r="B10" s="34" t="s">
        <v>17</v>
      </c>
      <c r="C10" s="35"/>
      <c r="D10" s="36"/>
      <c r="E10" s="37"/>
      <c r="F10" s="38">
        <f>F8</f>
        <v>604307</v>
      </c>
      <c r="G10" s="37">
        <f t="shared" ref="G10:P10" si="0">G8</f>
        <v>598558.26971303998</v>
      </c>
      <c r="H10" s="37">
        <f t="shared" si="0"/>
        <v>61752117.969999999</v>
      </c>
      <c r="I10" s="38">
        <f t="shared" si="0"/>
        <v>359753</v>
      </c>
      <c r="J10" s="37">
        <f t="shared" si="0"/>
        <v>36761959.890000001</v>
      </c>
      <c r="K10" s="38">
        <f t="shared" si="0"/>
        <v>13448</v>
      </c>
      <c r="L10" s="37">
        <f t="shared" si="0"/>
        <v>1374206.29</v>
      </c>
      <c r="M10" s="38">
        <f t="shared" si="0"/>
        <v>138490</v>
      </c>
      <c r="N10" s="37">
        <f t="shared" si="0"/>
        <v>14151831.470000001</v>
      </c>
      <c r="O10" s="38">
        <f t="shared" si="0"/>
        <v>92616</v>
      </c>
      <c r="P10" s="37">
        <f t="shared" si="0"/>
        <v>9464120.3200000003</v>
      </c>
    </row>
    <row r="11" spans="2:18" ht="21" x14ac:dyDescent="0.4">
      <c r="B11" s="23" t="s">
        <v>18</v>
      </c>
      <c r="C11" s="28"/>
      <c r="D11" s="29"/>
      <c r="E11" s="30"/>
      <c r="F11" s="40">
        <v>266699.7723878494</v>
      </c>
      <c r="G11" s="40"/>
      <c r="H11" s="41"/>
      <c r="I11" s="40"/>
      <c r="J11" s="40"/>
      <c r="K11" s="40"/>
      <c r="L11" s="40"/>
      <c r="M11" s="40"/>
      <c r="N11" s="40"/>
      <c r="O11" s="40"/>
      <c r="P11" s="40"/>
    </row>
    <row r="12" spans="2:18" ht="105.6" customHeight="1" x14ac:dyDescent="0.4">
      <c r="B12" s="27" t="s">
        <v>19</v>
      </c>
      <c r="C12" s="28">
        <v>640</v>
      </c>
      <c r="D12" s="29">
        <v>2.2719999999999998</v>
      </c>
      <c r="E12" s="30">
        <v>1454.08</v>
      </c>
      <c r="F12" s="31">
        <f>I12+K12+M12+O12</f>
        <v>251195</v>
      </c>
      <c r="G12" s="31">
        <f>'[1]Об. фин.обесп. на 2014(тар.сог.'!AE7</f>
        <v>366302.81725490879</v>
      </c>
      <c r="H12" s="32">
        <f>J12+L12+N12+P12</f>
        <v>30438135.460000001</v>
      </c>
      <c r="I12" s="31">
        <v>136927</v>
      </c>
      <c r="J12" s="30">
        <f>ROUND(I12*$E$12/12,2)</f>
        <v>16591901.01</v>
      </c>
      <c r="K12" s="31">
        <v>61</v>
      </c>
      <c r="L12" s="30">
        <f>ROUND(K12*$E$12/12,2)</f>
        <v>7391.57</v>
      </c>
      <c r="M12" s="31">
        <v>113424</v>
      </c>
      <c r="N12" s="30">
        <f>ROUND(M12*$E$12/12,2)</f>
        <v>13743964.16</v>
      </c>
      <c r="O12" s="31">
        <v>783</v>
      </c>
      <c r="P12" s="30">
        <f>ROUND(O12*$E$12/12,2)</f>
        <v>94878.720000000001</v>
      </c>
      <c r="Q12" s="42"/>
      <c r="R12" s="33"/>
    </row>
    <row r="13" spans="2:18" s="39" customFormat="1" ht="41.25" customHeight="1" x14ac:dyDescent="0.35">
      <c r="B13" s="34" t="s">
        <v>20</v>
      </c>
      <c r="C13" s="35"/>
      <c r="D13" s="36"/>
      <c r="E13" s="37"/>
      <c r="F13" s="38">
        <f>F12</f>
        <v>251195</v>
      </c>
      <c r="G13" s="37">
        <f t="shared" ref="G13:P13" si="1">G12</f>
        <v>366302.81725490879</v>
      </c>
      <c r="H13" s="37">
        <f t="shared" si="1"/>
        <v>30438135.460000001</v>
      </c>
      <c r="I13" s="38">
        <f t="shared" si="1"/>
        <v>136927</v>
      </c>
      <c r="J13" s="37">
        <f t="shared" si="1"/>
        <v>16591901.01</v>
      </c>
      <c r="K13" s="38">
        <f t="shared" si="1"/>
        <v>61</v>
      </c>
      <c r="L13" s="37">
        <f t="shared" si="1"/>
        <v>7391.57</v>
      </c>
      <c r="M13" s="38">
        <f t="shared" si="1"/>
        <v>113424</v>
      </c>
      <c r="N13" s="37">
        <f t="shared" si="1"/>
        <v>13743964.16</v>
      </c>
      <c r="O13" s="38">
        <f t="shared" si="1"/>
        <v>783</v>
      </c>
      <c r="P13" s="37">
        <f t="shared" si="1"/>
        <v>94878.720000000001</v>
      </c>
    </row>
    <row r="14" spans="2:18" ht="21" x14ac:dyDescent="0.4">
      <c r="B14" s="23" t="s">
        <v>21</v>
      </c>
      <c r="C14" s="28"/>
      <c r="D14" s="29"/>
      <c r="E14" s="30"/>
      <c r="F14" s="40">
        <v>71862.075122512993</v>
      </c>
      <c r="G14" s="40"/>
      <c r="H14" s="43"/>
      <c r="I14" s="44"/>
      <c r="J14" s="40"/>
      <c r="K14" s="40"/>
      <c r="L14" s="40"/>
      <c r="M14" s="40"/>
      <c r="N14" s="40"/>
      <c r="O14" s="40"/>
      <c r="P14" s="40"/>
    </row>
    <row r="15" spans="2:18" ht="70.2" customHeight="1" x14ac:dyDescent="0.4">
      <c r="B15" s="27" t="s">
        <v>22</v>
      </c>
      <c r="C15" s="28">
        <v>640</v>
      </c>
      <c r="D15" s="29">
        <v>1.1180000000000001</v>
      </c>
      <c r="E15" s="30">
        <v>715.52</v>
      </c>
      <c r="F15" s="31">
        <f>I15+K15+M15+O15</f>
        <v>67140</v>
      </c>
      <c r="G15" s="31">
        <f>'[1]Об. фин.обесп. на 2014(тар.сог.'!AE8</f>
        <v>56897.684573184</v>
      </c>
      <c r="H15" s="32">
        <f>J15+L15+N15+P15</f>
        <v>4003334.4</v>
      </c>
      <c r="I15" s="31">
        <v>52207</v>
      </c>
      <c r="J15" s="30">
        <f>ROUND(I15*$E$15/12,2)</f>
        <v>3112929.39</v>
      </c>
      <c r="K15" s="31">
        <v>44</v>
      </c>
      <c r="L15" s="30">
        <f>ROUND(K15*$E$15/12,2)</f>
        <v>2623.57</v>
      </c>
      <c r="M15" s="31">
        <v>14587</v>
      </c>
      <c r="N15" s="30">
        <f>ROUND(M15*$E$15/12,2)</f>
        <v>869774.19</v>
      </c>
      <c r="O15" s="31">
        <v>302</v>
      </c>
      <c r="P15" s="30">
        <f>ROUND(O15*$E$15/12,2)</f>
        <v>18007.25</v>
      </c>
    </row>
    <row r="16" spans="2:18" s="39" customFormat="1" ht="20.399999999999999" x14ac:dyDescent="0.35">
      <c r="B16" s="34" t="s">
        <v>23</v>
      </c>
      <c r="C16" s="35"/>
      <c r="D16" s="36"/>
      <c r="E16" s="37"/>
      <c r="F16" s="38">
        <f>F15</f>
        <v>67140</v>
      </c>
      <c r="G16" s="37">
        <f t="shared" ref="G16:P16" si="2">G15</f>
        <v>56897.684573184</v>
      </c>
      <c r="H16" s="37">
        <f t="shared" si="2"/>
        <v>4003334.4</v>
      </c>
      <c r="I16" s="38">
        <f t="shared" si="2"/>
        <v>52207</v>
      </c>
      <c r="J16" s="37">
        <f t="shared" si="2"/>
        <v>3112929.39</v>
      </c>
      <c r="K16" s="38">
        <f t="shared" si="2"/>
        <v>44</v>
      </c>
      <c r="L16" s="37">
        <f t="shared" si="2"/>
        <v>2623.57</v>
      </c>
      <c r="M16" s="38">
        <f t="shared" si="2"/>
        <v>14587</v>
      </c>
      <c r="N16" s="37">
        <f t="shared" si="2"/>
        <v>869774.19</v>
      </c>
      <c r="O16" s="38">
        <f t="shared" si="2"/>
        <v>302</v>
      </c>
      <c r="P16" s="37">
        <f t="shared" si="2"/>
        <v>18007.25</v>
      </c>
    </row>
    <row r="17" spans="2:16" ht="21" x14ac:dyDescent="0.4">
      <c r="B17" s="23" t="s">
        <v>24</v>
      </c>
      <c r="C17" s="28"/>
      <c r="D17" s="29"/>
      <c r="E17" s="30"/>
      <c r="F17" s="40">
        <v>37460.106409215477</v>
      </c>
      <c r="G17" s="40"/>
      <c r="H17" s="43"/>
      <c r="I17" s="40"/>
      <c r="J17" s="40"/>
      <c r="K17" s="40"/>
      <c r="L17" s="40"/>
      <c r="M17" s="40"/>
      <c r="N17" s="40"/>
      <c r="O17" s="40"/>
      <c r="P17" s="40"/>
    </row>
    <row r="18" spans="2:16" ht="78.599999999999994" customHeight="1" x14ac:dyDescent="0.4">
      <c r="B18" s="27" t="s">
        <v>25</v>
      </c>
      <c r="C18" s="28">
        <v>640</v>
      </c>
      <c r="D18" s="29">
        <v>1.1180000000000001</v>
      </c>
      <c r="E18" s="30">
        <v>715.52</v>
      </c>
      <c r="F18" s="31">
        <f>I18+K18+M18+O18</f>
        <v>35497</v>
      </c>
      <c r="G18" s="31">
        <f>'[1]Об. фин.обесп. на 2014(тар.сог.'!AE9</f>
        <v>22822.070947200002</v>
      </c>
      <c r="H18" s="32">
        <f>J18+L18+N18+P18</f>
        <v>2116567.7899999996</v>
      </c>
      <c r="I18" s="31">
        <v>25395</v>
      </c>
      <c r="J18" s="30">
        <f>ROUND(I18*$E$18/12,2)</f>
        <v>1514219.2</v>
      </c>
      <c r="K18" s="31">
        <v>7</v>
      </c>
      <c r="L18" s="30">
        <f>ROUND(K18*$E$18/12,2)</f>
        <v>417.39</v>
      </c>
      <c r="M18" s="31">
        <v>9866</v>
      </c>
      <c r="N18" s="30">
        <f>ROUND(M18*$E$18/12,2)</f>
        <v>588276.68999999994</v>
      </c>
      <c r="O18" s="31">
        <v>229</v>
      </c>
      <c r="P18" s="30">
        <f>ROUND(O18*$E$18/12,2)</f>
        <v>13654.51</v>
      </c>
    </row>
    <row r="19" spans="2:16" s="39" customFormat="1" ht="20.399999999999999" x14ac:dyDescent="0.35">
      <c r="B19" s="34" t="s">
        <v>26</v>
      </c>
      <c r="C19" s="35"/>
      <c r="D19" s="36"/>
      <c r="E19" s="37"/>
      <c r="F19" s="38">
        <f>F18</f>
        <v>35497</v>
      </c>
      <c r="G19" s="38">
        <f t="shared" ref="G19:P19" si="3">G18</f>
        <v>22822.070947200002</v>
      </c>
      <c r="H19" s="37">
        <f t="shared" si="3"/>
        <v>2116567.7899999996</v>
      </c>
      <c r="I19" s="38">
        <f t="shared" si="3"/>
        <v>25395</v>
      </c>
      <c r="J19" s="37">
        <f t="shared" si="3"/>
        <v>1514219.2</v>
      </c>
      <c r="K19" s="38">
        <f t="shared" si="3"/>
        <v>7</v>
      </c>
      <c r="L19" s="37">
        <f t="shared" si="3"/>
        <v>417.39</v>
      </c>
      <c r="M19" s="38">
        <f t="shared" si="3"/>
        <v>9866</v>
      </c>
      <c r="N19" s="37">
        <f t="shared" si="3"/>
        <v>588276.68999999994</v>
      </c>
      <c r="O19" s="38">
        <f t="shared" si="3"/>
        <v>229</v>
      </c>
      <c r="P19" s="37">
        <f t="shared" si="3"/>
        <v>13654.51</v>
      </c>
    </row>
    <row r="20" spans="2:16" ht="21" x14ac:dyDescent="0.4">
      <c r="B20" s="23" t="s">
        <v>27</v>
      </c>
      <c r="C20" s="28"/>
      <c r="D20" s="29"/>
      <c r="E20" s="30"/>
      <c r="F20" s="40">
        <v>24070.872252121604</v>
      </c>
      <c r="G20" s="40"/>
      <c r="H20" s="43"/>
      <c r="I20" s="40"/>
      <c r="J20" s="40"/>
      <c r="K20" s="40"/>
      <c r="L20" s="40"/>
      <c r="M20" s="40"/>
      <c r="N20" s="40"/>
      <c r="O20" s="40"/>
      <c r="P20" s="40"/>
    </row>
    <row r="21" spans="2:16" ht="105" x14ac:dyDescent="0.4">
      <c r="B21" s="45" t="s">
        <v>28</v>
      </c>
      <c r="C21" s="28">
        <v>640</v>
      </c>
      <c r="D21" s="29">
        <v>0.92200000000000004</v>
      </c>
      <c r="E21" s="30">
        <v>590.08000000000004</v>
      </c>
      <c r="F21" s="31">
        <f>I21+K21+M21+O21</f>
        <v>22834</v>
      </c>
      <c r="G21" s="31">
        <f>'[1]Об. фин.обесп. на 2014(тар.сог.'!AE10</f>
        <v>12231.756767999999</v>
      </c>
      <c r="H21" s="32">
        <f>J21+L21+N21+P21</f>
        <v>1122823.8900000001</v>
      </c>
      <c r="I21" s="31">
        <v>13076</v>
      </c>
      <c r="J21" s="30">
        <f>ROUND(I21*$E$21/12,2)</f>
        <v>642990.51</v>
      </c>
      <c r="K21" s="31">
        <v>19</v>
      </c>
      <c r="L21" s="30">
        <f>ROUND(K21*$E$21/12,2)</f>
        <v>934.29</v>
      </c>
      <c r="M21" s="31">
        <v>9201</v>
      </c>
      <c r="N21" s="30">
        <f>ROUND(M21*$E$21/12,2)</f>
        <v>452443.84</v>
      </c>
      <c r="O21" s="31">
        <v>538</v>
      </c>
      <c r="P21" s="30">
        <f>ROUND(O21*$E$21/12,2)</f>
        <v>26455.25</v>
      </c>
    </row>
    <row r="22" spans="2:16" s="39" customFormat="1" ht="20.399999999999999" x14ac:dyDescent="0.35">
      <c r="B22" s="34" t="s">
        <v>29</v>
      </c>
      <c r="C22" s="35"/>
      <c r="D22" s="36"/>
      <c r="E22" s="37"/>
      <c r="F22" s="38">
        <f>F21</f>
        <v>22834</v>
      </c>
      <c r="G22" s="38">
        <f t="shared" ref="G22:P22" si="4">G21</f>
        <v>12231.756767999999</v>
      </c>
      <c r="H22" s="37">
        <f t="shared" si="4"/>
        <v>1122823.8900000001</v>
      </c>
      <c r="I22" s="38">
        <f t="shared" si="4"/>
        <v>13076</v>
      </c>
      <c r="J22" s="37">
        <f t="shared" si="4"/>
        <v>642990.51</v>
      </c>
      <c r="K22" s="38">
        <f t="shared" si="4"/>
        <v>19</v>
      </c>
      <c r="L22" s="37">
        <f t="shared" si="4"/>
        <v>934.29</v>
      </c>
      <c r="M22" s="38">
        <f t="shared" si="4"/>
        <v>9201</v>
      </c>
      <c r="N22" s="37">
        <f t="shared" si="4"/>
        <v>452443.84</v>
      </c>
      <c r="O22" s="38">
        <f t="shared" si="4"/>
        <v>538</v>
      </c>
      <c r="P22" s="37">
        <f t="shared" si="4"/>
        <v>26455.25</v>
      </c>
    </row>
    <row r="23" spans="2:16" ht="21" x14ac:dyDescent="0.4">
      <c r="B23" s="23" t="s">
        <v>30</v>
      </c>
      <c r="C23" s="28"/>
      <c r="D23" s="29"/>
      <c r="E23" s="30"/>
      <c r="F23" s="40">
        <v>2796.0116076964205</v>
      </c>
      <c r="G23" s="40"/>
      <c r="H23" s="43"/>
      <c r="I23" s="40"/>
      <c r="J23" s="40"/>
      <c r="K23" s="40"/>
      <c r="L23" s="40"/>
      <c r="M23" s="40"/>
      <c r="N23" s="40"/>
      <c r="O23" s="40"/>
      <c r="P23" s="40"/>
    </row>
    <row r="24" spans="2:16" ht="105" x14ac:dyDescent="0.4">
      <c r="B24" s="45" t="s">
        <v>31</v>
      </c>
      <c r="C24" s="28">
        <v>640</v>
      </c>
      <c r="D24" s="29">
        <v>1.9159999999999999</v>
      </c>
      <c r="E24" s="30">
        <v>1226.24</v>
      </c>
      <c r="F24" s="31">
        <f>I24+K24+M24+O24</f>
        <v>2530</v>
      </c>
      <c r="G24" s="31">
        <f>'[1]Об. фин.обесп. на 2014(тар.сог.'!AE11</f>
        <v>4245.7530064500006</v>
      </c>
      <c r="H24" s="32">
        <f>J24+L24+N24+P24</f>
        <v>258532.25999999998</v>
      </c>
      <c r="I24" s="31">
        <v>2408</v>
      </c>
      <c r="J24" s="30">
        <f>ROUND(I24*$E$24/12,2)</f>
        <v>246065.49</v>
      </c>
      <c r="K24" s="31">
        <v>4</v>
      </c>
      <c r="L24" s="30">
        <f>ROUND(K24*$E$24/12,2)</f>
        <v>408.75</v>
      </c>
      <c r="M24" s="31">
        <v>83</v>
      </c>
      <c r="N24" s="30">
        <f>ROUND(M24*$E$24/12,2)</f>
        <v>8481.49</v>
      </c>
      <c r="O24" s="31">
        <v>35</v>
      </c>
      <c r="P24" s="30">
        <f>ROUND(O24*$E$24/12,2)</f>
        <v>3576.53</v>
      </c>
    </row>
    <row r="25" spans="2:16" s="39" customFormat="1" ht="40.799999999999997" x14ac:dyDescent="0.35">
      <c r="B25" s="34" t="s">
        <v>32</v>
      </c>
      <c r="C25" s="35"/>
      <c r="D25" s="36"/>
      <c r="E25" s="37"/>
      <c r="F25" s="38">
        <f>F24</f>
        <v>2530</v>
      </c>
      <c r="G25" s="38">
        <f t="shared" ref="G25:P25" si="5">G24</f>
        <v>4245.7530064500006</v>
      </c>
      <c r="H25" s="37">
        <f t="shared" si="5"/>
        <v>258532.25999999998</v>
      </c>
      <c r="I25" s="38">
        <f t="shared" si="5"/>
        <v>2408</v>
      </c>
      <c r="J25" s="37">
        <f t="shared" si="5"/>
        <v>246065.49</v>
      </c>
      <c r="K25" s="38">
        <f t="shared" si="5"/>
        <v>4</v>
      </c>
      <c r="L25" s="37">
        <f t="shared" si="5"/>
        <v>408.75</v>
      </c>
      <c r="M25" s="38">
        <f t="shared" si="5"/>
        <v>83</v>
      </c>
      <c r="N25" s="37">
        <f t="shared" si="5"/>
        <v>8481.49</v>
      </c>
      <c r="O25" s="38">
        <f t="shared" si="5"/>
        <v>35</v>
      </c>
      <c r="P25" s="37">
        <f t="shared" si="5"/>
        <v>3576.53</v>
      </c>
    </row>
    <row r="26" spans="2:16" ht="21" x14ac:dyDescent="0.4">
      <c r="B26" s="23" t="s">
        <v>33</v>
      </c>
      <c r="C26" s="28"/>
      <c r="D26" s="29"/>
      <c r="E26" s="30"/>
      <c r="F26" s="40">
        <v>31870.16355960217</v>
      </c>
      <c r="G26" s="40"/>
      <c r="H26" s="43"/>
      <c r="I26" s="40"/>
      <c r="J26" s="40"/>
      <c r="K26" s="40"/>
      <c r="L26" s="40"/>
      <c r="M26" s="40"/>
      <c r="N26" s="40"/>
      <c r="O26" s="40"/>
      <c r="P26" s="40"/>
    </row>
    <row r="27" spans="2:16" ht="105" x14ac:dyDescent="0.4">
      <c r="B27" s="45" t="s">
        <v>34</v>
      </c>
      <c r="C27" s="28">
        <v>640</v>
      </c>
      <c r="D27" s="29">
        <v>1.3180000000000001</v>
      </c>
      <c r="E27" s="30">
        <v>843.52</v>
      </c>
      <c r="F27" s="31">
        <f>I27+K27+M27+O27</f>
        <v>29868</v>
      </c>
      <c r="G27" s="31">
        <f>'[1]Об. фин.обесп. на 2014(тар.сог.'!AE12</f>
        <v>14461.878893615998</v>
      </c>
      <c r="H27" s="32">
        <f>J27+L27+N27+P27</f>
        <v>2099521.2799999998</v>
      </c>
      <c r="I27" s="31">
        <v>16867</v>
      </c>
      <c r="J27" s="30">
        <f>ROUND(I27*$E$27/12,2)</f>
        <v>1185637.6499999999</v>
      </c>
      <c r="K27" s="31">
        <v>15</v>
      </c>
      <c r="L27" s="30">
        <f>ROUND(K27*$E$27/12,2)</f>
        <v>1054.4000000000001</v>
      </c>
      <c r="M27" s="31">
        <v>12839</v>
      </c>
      <c r="N27" s="30">
        <f>ROUND(M27*$E$27/12,2)</f>
        <v>902496.11</v>
      </c>
      <c r="O27" s="31">
        <v>147</v>
      </c>
      <c r="P27" s="30">
        <f>ROUND(O27*$E$27/12,2)</f>
        <v>10333.120000000001</v>
      </c>
    </row>
    <row r="28" spans="2:16" s="39" customFormat="1" ht="40.799999999999997" x14ac:dyDescent="0.35">
      <c r="B28" s="34" t="s">
        <v>35</v>
      </c>
      <c r="C28" s="35"/>
      <c r="D28" s="36"/>
      <c r="E28" s="37"/>
      <c r="F28" s="38">
        <f>F27</f>
        <v>29868</v>
      </c>
      <c r="G28" s="38">
        <f t="shared" ref="G28:P28" si="6">G27</f>
        <v>14461.878893615998</v>
      </c>
      <c r="H28" s="37">
        <f t="shared" si="6"/>
        <v>2099521.2799999998</v>
      </c>
      <c r="I28" s="38">
        <f t="shared" si="6"/>
        <v>16867</v>
      </c>
      <c r="J28" s="37">
        <f t="shared" si="6"/>
        <v>1185637.6499999999</v>
      </c>
      <c r="K28" s="38">
        <f t="shared" si="6"/>
        <v>15</v>
      </c>
      <c r="L28" s="37">
        <f t="shared" si="6"/>
        <v>1054.4000000000001</v>
      </c>
      <c r="M28" s="38">
        <f t="shared" si="6"/>
        <v>12839</v>
      </c>
      <c r="N28" s="37">
        <f t="shared" si="6"/>
        <v>902496.11</v>
      </c>
      <c r="O28" s="38">
        <f t="shared" si="6"/>
        <v>147</v>
      </c>
      <c r="P28" s="37">
        <f t="shared" si="6"/>
        <v>10333.120000000001</v>
      </c>
    </row>
    <row r="29" spans="2:16" ht="21" x14ac:dyDescent="0.4">
      <c r="B29" s="23" t="s">
        <v>36</v>
      </c>
      <c r="C29" s="28"/>
      <c r="D29" s="29"/>
      <c r="E29" s="30"/>
      <c r="F29" s="40">
        <v>26421.685582997314</v>
      </c>
      <c r="G29" s="40"/>
      <c r="H29" s="43"/>
      <c r="I29" s="40"/>
      <c r="J29" s="40"/>
      <c r="K29" s="40"/>
      <c r="L29" s="40"/>
      <c r="M29" s="40"/>
      <c r="N29" s="40"/>
      <c r="O29" s="40"/>
      <c r="P29" s="40"/>
    </row>
    <row r="30" spans="2:16" ht="72.599999999999994" x14ac:dyDescent="0.4">
      <c r="B30" s="27" t="s">
        <v>37</v>
      </c>
      <c r="C30" s="28">
        <v>640</v>
      </c>
      <c r="D30" s="29">
        <v>0.92200000000000004</v>
      </c>
      <c r="E30" s="30">
        <v>590.08000000000004</v>
      </c>
      <c r="F30" s="31">
        <f>I30+K30+M30+O30</f>
        <v>24748</v>
      </c>
      <c r="G30" s="31">
        <f>'[1]Об. фин.обесп. на 2014(тар.сог.'!AE13</f>
        <v>12892.171227936002</v>
      </c>
      <c r="H30" s="32">
        <f>J30+L30+N30+P30</f>
        <v>1216941.6500000001</v>
      </c>
      <c r="I30" s="31">
        <v>23429</v>
      </c>
      <c r="J30" s="30">
        <f>ROUND(I30*$E$30/12,2)</f>
        <v>1152082.03</v>
      </c>
      <c r="K30" s="31">
        <v>54</v>
      </c>
      <c r="L30" s="30">
        <f>ROUND(K30*$E$30/12,2)</f>
        <v>2655.36</v>
      </c>
      <c r="M30" s="31">
        <v>910</v>
      </c>
      <c r="N30" s="30">
        <f>ROUND(M30*$E$30/12,2)</f>
        <v>44747.73</v>
      </c>
      <c r="O30" s="31">
        <v>355</v>
      </c>
      <c r="P30" s="30">
        <f>ROUND(O30*$E$30/12,2)</f>
        <v>17456.53</v>
      </c>
    </row>
    <row r="31" spans="2:16" s="39" customFormat="1" ht="20.399999999999999" x14ac:dyDescent="0.35">
      <c r="B31" s="34" t="s">
        <v>38</v>
      </c>
      <c r="C31" s="35"/>
      <c r="D31" s="36"/>
      <c r="E31" s="37"/>
      <c r="F31" s="38">
        <f>F30</f>
        <v>24748</v>
      </c>
      <c r="G31" s="38">
        <f t="shared" ref="G31:P31" si="7">G30</f>
        <v>12892.171227936002</v>
      </c>
      <c r="H31" s="37">
        <f t="shared" si="7"/>
        <v>1216941.6500000001</v>
      </c>
      <c r="I31" s="38">
        <f t="shared" si="7"/>
        <v>23429</v>
      </c>
      <c r="J31" s="37">
        <f t="shared" si="7"/>
        <v>1152082.03</v>
      </c>
      <c r="K31" s="38">
        <f t="shared" si="7"/>
        <v>54</v>
      </c>
      <c r="L31" s="37">
        <f t="shared" si="7"/>
        <v>2655.36</v>
      </c>
      <c r="M31" s="38">
        <f t="shared" si="7"/>
        <v>910</v>
      </c>
      <c r="N31" s="37">
        <f t="shared" si="7"/>
        <v>44747.73</v>
      </c>
      <c r="O31" s="38">
        <f t="shared" si="7"/>
        <v>355</v>
      </c>
      <c r="P31" s="37">
        <f t="shared" si="7"/>
        <v>17456.53</v>
      </c>
    </row>
    <row r="32" spans="2:16" ht="42" x14ac:dyDescent="0.4">
      <c r="B32" s="23" t="s">
        <v>39</v>
      </c>
      <c r="C32" s="28"/>
      <c r="D32" s="29"/>
      <c r="E32" s="30"/>
      <c r="F32" s="31"/>
      <c r="G32" s="40"/>
      <c r="H32" s="43"/>
      <c r="I32" s="40"/>
      <c r="J32" s="40"/>
      <c r="K32" s="40"/>
      <c r="L32" s="40"/>
      <c r="M32" s="40"/>
      <c r="N32" s="40"/>
      <c r="O32" s="40"/>
      <c r="P32" s="40"/>
    </row>
    <row r="33" spans="2:16" ht="72.599999999999994" x14ac:dyDescent="0.4">
      <c r="B33" s="46" t="s">
        <v>40</v>
      </c>
      <c r="C33" s="28">
        <v>640</v>
      </c>
      <c r="D33" s="29">
        <v>0.92200000000000004</v>
      </c>
      <c r="E33" s="30">
        <v>590.08000000000004</v>
      </c>
      <c r="F33" s="31">
        <f>I33+K33+M33+O33</f>
        <v>13982</v>
      </c>
      <c r="G33" s="31">
        <f>'[1]Об. фин.обесп. на 2014(тар.сог.'!AE14</f>
        <v>7793.7203957760003</v>
      </c>
      <c r="H33" s="32">
        <f>J33+L33+N33+P33</f>
        <v>687541.54999999993</v>
      </c>
      <c r="I33" s="47">
        <v>8367</v>
      </c>
      <c r="J33" s="32">
        <f>ROUND(I33*$E$33/12,2)</f>
        <v>411433.28</v>
      </c>
      <c r="K33" s="47">
        <v>1145</v>
      </c>
      <c r="L33" s="32">
        <f>ROUND(K33*$E$33/12,2)</f>
        <v>56303.47</v>
      </c>
      <c r="M33" s="47">
        <v>2063</v>
      </c>
      <c r="N33" s="32">
        <f>ROUND(M33*$E$33/12,2)</f>
        <v>101444.59</v>
      </c>
      <c r="O33" s="47">
        <v>2407</v>
      </c>
      <c r="P33" s="32">
        <f>ROUND(O33*$E$33/12,2)</f>
        <v>118360.21</v>
      </c>
    </row>
    <row r="34" spans="2:16" ht="85.8" customHeight="1" x14ac:dyDescent="0.4">
      <c r="B34" s="45" t="s">
        <v>41</v>
      </c>
      <c r="C34" s="28">
        <v>640</v>
      </c>
      <c r="D34" s="29">
        <v>0.92200000000000004</v>
      </c>
      <c r="E34" s="30">
        <v>590.08000000000004</v>
      </c>
      <c r="F34" s="31">
        <f>I34+K34+M34+O34</f>
        <v>58201</v>
      </c>
      <c r="G34" s="31">
        <f>'[1]Об. фин.обесп. на 2014(тар.сог.'!AE15</f>
        <v>24971.29372836</v>
      </c>
      <c r="H34" s="32">
        <f>J34+L34+N34+P34</f>
        <v>2861937.1700000004</v>
      </c>
      <c r="I34" s="47">
        <v>34828</v>
      </c>
      <c r="J34" s="32">
        <f>ROUND(I34*$E$34/12,2)</f>
        <v>1712608.85</v>
      </c>
      <c r="K34" s="47">
        <v>4767</v>
      </c>
      <c r="L34" s="32">
        <f>ROUND(K34*$E$34/12,2)</f>
        <v>234409.28</v>
      </c>
      <c r="M34" s="47">
        <v>8588</v>
      </c>
      <c r="N34" s="32">
        <f>ROUND(M34*$E$34/12,2)</f>
        <v>422300.59</v>
      </c>
      <c r="O34" s="47">
        <v>10018</v>
      </c>
      <c r="P34" s="32">
        <f>ROUND(O34*$E$34/12,2)</f>
        <v>492618.45</v>
      </c>
    </row>
    <row r="35" spans="2:16" s="39" customFormat="1" ht="32.4" customHeight="1" x14ac:dyDescent="0.35">
      <c r="B35" s="34" t="s">
        <v>42</v>
      </c>
      <c r="C35" s="35"/>
      <c r="D35" s="36"/>
      <c r="E35" s="37"/>
      <c r="F35" s="38">
        <f>F33+F34</f>
        <v>72183</v>
      </c>
      <c r="G35" s="38">
        <f t="shared" ref="G35:P35" si="8">G33+G34</f>
        <v>32765.014124136</v>
      </c>
      <c r="H35" s="37">
        <f t="shared" si="8"/>
        <v>3549478.72</v>
      </c>
      <c r="I35" s="38">
        <f t="shared" si="8"/>
        <v>43195</v>
      </c>
      <c r="J35" s="37">
        <f t="shared" si="8"/>
        <v>2124042.13</v>
      </c>
      <c r="K35" s="38">
        <f t="shared" si="8"/>
        <v>5912</v>
      </c>
      <c r="L35" s="37">
        <f t="shared" si="8"/>
        <v>290712.75</v>
      </c>
      <c r="M35" s="38">
        <f t="shared" si="8"/>
        <v>10651</v>
      </c>
      <c r="N35" s="37">
        <f t="shared" si="8"/>
        <v>523745.18000000005</v>
      </c>
      <c r="O35" s="38">
        <f t="shared" si="8"/>
        <v>12425</v>
      </c>
      <c r="P35" s="37">
        <f t="shared" si="8"/>
        <v>610978.66</v>
      </c>
    </row>
    <row r="36" spans="2:16" ht="21" x14ac:dyDescent="0.4">
      <c r="B36" s="23" t="s">
        <v>43</v>
      </c>
      <c r="C36" s="28"/>
      <c r="D36" s="29"/>
      <c r="E36" s="30"/>
      <c r="F36" s="40">
        <v>27138.371594047476</v>
      </c>
      <c r="G36" s="40"/>
      <c r="H36" s="43"/>
      <c r="I36" s="40"/>
      <c r="J36" s="40"/>
      <c r="K36" s="40"/>
      <c r="L36" s="40"/>
      <c r="M36" s="40"/>
      <c r="N36" s="40"/>
      <c r="O36" s="40"/>
      <c r="P36" s="40"/>
    </row>
    <row r="37" spans="2:16" ht="105" x14ac:dyDescent="0.4">
      <c r="B37" s="45" t="s">
        <v>44</v>
      </c>
      <c r="C37" s="28">
        <v>640</v>
      </c>
      <c r="D37" s="29">
        <v>1.1180000000000001</v>
      </c>
      <c r="E37" s="30">
        <v>715.52</v>
      </c>
      <c r="F37" s="31">
        <f>I37+K37+M37+O37</f>
        <v>30332</v>
      </c>
      <c r="G37" s="31">
        <f>'[1]Об. фин.обесп. на 2014(тар.сог.'!AE16</f>
        <v>20772.057399609599</v>
      </c>
      <c r="H37" s="32">
        <f>J37+L37+N37+P37</f>
        <v>1808596.06</v>
      </c>
      <c r="I37" s="31">
        <f>15715+5079</f>
        <v>20794</v>
      </c>
      <c r="J37" s="30">
        <f>ROUND(I37*$E$37/12,2)</f>
        <v>1239876.9099999999</v>
      </c>
      <c r="K37" s="31">
        <f>5+9</f>
        <v>14</v>
      </c>
      <c r="L37" s="30">
        <f>ROUND(K37*$E$37/12,2)</f>
        <v>834.77</v>
      </c>
      <c r="M37" s="31">
        <f>9063+277</f>
        <v>9340</v>
      </c>
      <c r="N37" s="30">
        <f>ROUND(M37*$E$37/12,2)</f>
        <v>556913.06999999995</v>
      </c>
      <c r="O37" s="31">
        <f>117+67</f>
        <v>184</v>
      </c>
      <c r="P37" s="30">
        <f>ROUND(O37*$E$37/12,2)</f>
        <v>10971.31</v>
      </c>
    </row>
    <row r="38" spans="2:16" s="39" customFormat="1" ht="40.799999999999997" x14ac:dyDescent="0.35">
      <c r="B38" s="34" t="s">
        <v>45</v>
      </c>
      <c r="C38" s="35"/>
      <c r="D38" s="36"/>
      <c r="E38" s="37"/>
      <c r="F38" s="38">
        <f>F37</f>
        <v>30332</v>
      </c>
      <c r="G38" s="38">
        <f t="shared" ref="G38:P38" si="9">G37</f>
        <v>20772.057399609599</v>
      </c>
      <c r="H38" s="37">
        <f t="shared" si="9"/>
        <v>1808596.06</v>
      </c>
      <c r="I38" s="38">
        <f t="shared" si="9"/>
        <v>20794</v>
      </c>
      <c r="J38" s="37">
        <f t="shared" si="9"/>
        <v>1239876.9099999999</v>
      </c>
      <c r="K38" s="38">
        <f t="shared" si="9"/>
        <v>14</v>
      </c>
      <c r="L38" s="37">
        <f t="shared" si="9"/>
        <v>834.77</v>
      </c>
      <c r="M38" s="38">
        <f t="shared" si="9"/>
        <v>9340</v>
      </c>
      <c r="N38" s="37">
        <f t="shared" si="9"/>
        <v>556913.06999999995</v>
      </c>
      <c r="O38" s="38">
        <f t="shared" si="9"/>
        <v>184</v>
      </c>
      <c r="P38" s="37">
        <f t="shared" si="9"/>
        <v>10971.31</v>
      </c>
    </row>
    <row r="39" spans="2:16" ht="21" x14ac:dyDescent="0.4">
      <c r="B39" s="23" t="s">
        <v>46</v>
      </c>
      <c r="C39" s="28"/>
      <c r="D39" s="29"/>
      <c r="E39" s="30"/>
      <c r="F39" s="31"/>
      <c r="G39" s="40"/>
      <c r="H39" s="43"/>
      <c r="I39" s="40"/>
      <c r="J39" s="40"/>
      <c r="K39" s="40"/>
      <c r="L39" s="40"/>
      <c r="M39" s="40"/>
      <c r="N39" s="40"/>
      <c r="O39" s="40"/>
      <c r="P39" s="40"/>
    </row>
    <row r="40" spans="2:16" ht="72.599999999999994" x14ac:dyDescent="0.4">
      <c r="B40" s="27" t="s">
        <v>47</v>
      </c>
      <c r="C40" s="28">
        <v>640</v>
      </c>
      <c r="D40" s="29">
        <v>1.3180000000000001</v>
      </c>
      <c r="E40" s="30">
        <v>843.52</v>
      </c>
      <c r="F40" s="31">
        <f>I40+K40+M40+O40</f>
        <v>39915</v>
      </c>
      <c r="G40" s="31">
        <f>'[1]Об. фин.обесп. на 2014(тар.сог.'!AE17</f>
        <v>26415.697835519997</v>
      </c>
      <c r="H40" s="32">
        <f>J40+L40+N40+P40</f>
        <v>2805758.4</v>
      </c>
      <c r="I40" s="31">
        <v>18916</v>
      </c>
      <c r="J40" s="30">
        <f>ROUND(I40*$E$40/12,2)</f>
        <v>1329668.69</v>
      </c>
      <c r="K40" s="31">
        <v>14</v>
      </c>
      <c r="L40" s="30">
        <f>ROUND(K40*$E$40/12,2)</f>
        <v>984.11</v>
      </c>
      <c r="M40" s="31">
        <v>20804</v>
      </c>
      <c r="N40" s="30">
        <f>ROUND(M40*$E$40/12,2)</f>
        <v>1462382.51</v>
      </c>
      <c r="O40" s="31">
        <v>181</v>
      </c>
      <c r="P40" s="30">
        <f>ROUND(O40*$E$40/12,2)</f>
        <v>12723.09</v>
      </c>
    </row>
    <row r="41" spans="2:16" s="39" customFormat="1" ht="40.799999999999997" x14ac:dyDescent="0.35">
      <c r="B41" s="34" t="s">
        <v>48</v>
      </c>
      <c r="C41" s="35"/>
      <c r="D41" s="36"/>
      <c r="E41" s="37"/>
      <c r="F41" s="38">
        <f>F40</f>
        <v>39915</v>
      </c>
      <c r="G41" s="38">
        <f t="shared" ref="G41:P41" si="10">G40</f>
        <v>26415.697835519997</v>
      </c>
      <c r="H41" s="37">
        <f t="shared" si="10"/>
        <v>2805758.4</v>
      </c>
      <c r="I41" s="38">
        <f t="shared" si="10"/>
        <v>18916</v>
      </c>
      <c r="J41" s="37">
        <f t="shared" si="10"/>
        <v>1329668.69</v>
      </c>
      <c r="K41" s="38">
        <f t="shared" si="10"/>
        <v>14</v>
      </c>
      <c r="L41" s="37">
        <f t="shared" si="10"/>
        <v>984.11</v>
      </c>
      <c r="M41" s="38">
        <f t="shared" si="10"/>
        <v>20804</v>
      </c>
      <c r="N41" s="37">
        <f t="shared" si="10"/>
        <v>1462382.51</v>
      </c>
      <c r="O41" s="38">
        <f t="shared" si="10"/>
        <v>181</v>
      </c>
      <c r="P41" s="37">
        <f t="shared" si="10"/>
        <v>12723.09</v>
      </c>
    </row>
    <row r="42" spans="2:16" ht="21" x14ac:dyDescent="0.4">
      <c r="B42" s="23" t="s">
        <v>49</v>
      </c>
      <c r="C42" s="28"/>
      <c r="D42" s="29"/>
      <c r="E42" s="30"/>
      <c r="F42" s="40">
        <v>35144.659296591875</v>
      </c>
      <c r="G42" s="40"/>
      <c r="H42" s="43"/>
      <c r="I42" s="40"/>
      <c r="J42" s="40"/>
      <c r="K42" s="40"/>
      <c r="L42" s="40"/>
      <c r="M42" s="40"/>
      <c r="N42" s="40"/>
      <c r="O42" s="40"/>
      <c r="P42" s="40"/>
    </row>
    <row r="43" spans="2:16" ht="72.599999999999994" x14ac:dyDescent="0.4">
      <c r="B43" s="27" t="s">
        <v>50</v>
      </c>
      <c r="C43" s="28">
        <v>640</v>
      </c>
      <c r="D43" s="29">
        <v>1.3180000000000001</v>
      </c>
      <c r="E43" s="30">
        <v>843.52</v>
      </c>
      <c r="F43" s="31">
        <f>I43+K43+M43+O43</f>
        <v>32430</v>
      </c>
      <c r="G43" s="31">
        <f>'[1]Об. фин.обесп. на 2014(тар.сог.'!AE18</f>
        <v>25380.058759775995</v>
      </c>
      <c r="H43" s="32">
        <f>J43+L43+N43+P43</f>
        <v>2279612.7999999998</v>
      </c>
      <c r="I43" s="31">
        <v>21590</v>
      </c>
      <c r="J43" s="30">
        <f>ROUND(I43*$E$43/12,2)</f>
        <v>1517633.07</v>
      </c>
      <c r="K43" s="31">
        <v>16</v>
      </c>
      <c r="L43" s="30">
        <f>ROUND(K43*$E$43/12,2)</f>
        <v>1124.69</v>
      </c>
      <c r="M43" s="31">
        <v>10726</v>
      </c>
      <c r="N43" s="30">
        <f>ROUND(M43*$E$43/12,2)</f>
        <v>753966.29</v>
      </c>
      <c r="O43" s="31">
        <v>98</v>
      </c>
      <c r="P43" s="30">
        <f>ROUND(O43*$E$43/12,2)</f>
        <v>6888.75</v>
      </c>
    </row>
    <row r="44" spans="2:16" ht="21" hidden="1" x14ac:dyDescent="0.4">
      <c r="B44" s="45"/>
      <c r="C44" s="28"/>
      <c r="D44" s="29"/>
      <c r="E44" s="30"/>
      <c r="F44" s="31"/>
      <c r="G44" s="31">
        <f>'[1]Об. фин.обесп. на 2014(тар.сог.'!AE19</f>
        <v>3568.7856190896</v>
      </c>
      <c r="H44" s="32">
        <f>J44+L44+N44+P44</f>
        <v>0</v>
      </c>
      <c r="I44" s="31"/>
      <c r="J44" s="30">
        <f>ROUND($C44*I44*$D$44/12,2)</f>
        <v>0</v>
      </c>
      <c r="K44" s="31">
        <v>0</v>
      </c>
      <c r="L44" s="30">
        <f>ROUND($C44*K44*$D$44/12,2)</f>
        <v>0</v>
      </c>
      <c r="M44" s="31">
        <v>0</v>
      </c>
      <c r="N44" s="30">
        <f>ROUND($C44*M44*$D$44/12,2)</f>
        <v>0</v>
      </c>
      <c r="O44" s="31">
        <v>0</v>
      </c>
      <c r="P44" s="30">
        <f>ROUND($C44*O44*$D$44/12,2)</f>
        <v>0</v>
      </c>
    </row>
    <row r="45" spans="2:16" s="39" customFormat="1" ht="20.399999999999999" x14ac:dyDescent="0.35">
      <c r="B45" s="34" t="s">
        <v>51</v>
      </c>
      <c r="C45" s="35"/>
      <c r="D45" s="36"/>
      <c r="E45" s="37"/>
      <c r="F45" s="38">
        <f>F43</f>
        <v>32430</v>
      </c>
      <c r="G45" s="38">
        <f t="shared" ref="G45:P45" si="11">G43</f>
        <v>25380.058759775995</v>
      </c>
      <c r="H45" s="37">
        <f t="shared" si="11"/>
        <v>2279612.7999999998</v>
      </c>
      <c r="I45" s="38">
        <f t="shared" si="11"/>
        <v>21590</v>
      </c>
      <c r="J45" s="37">
        <f t="shared" si="11"/>
        <v>1517633.07</v>
      </c>
      <c r="K45" s="38">
        <f t="shared" si="11"/>
        <v>16</v>
      </c>
      <c r="L45" s="37">
        <f t="shared" si="11"/>
        <v>1124.69</v>
      </c>
      <c r="M45" s="38">
        <f t="shared" si="11"/>
        <v>10726</v>
      </c>
      <c r="N45" s="37">
        <f t="shared" si="11"/>
        <v>753966.29</v>
      </c>
      <c r="O45" s="38">
        <f t="shared" si="11"/>
        <v>98</v>
      </c>
      <c r="P45" s="37">
        <f t="shared" si="11"/>
        <v>6888.75</v>
      </c>
    </row>
    <row r="46" spans="2:16" ht="21" x14ac:dyDescent="0.4">
      <c r="B46" s="23" t="s">
        <v>52</v>
      </c>
      <c r="C46" s="28"/>
      <c r="D46" s="29"/>
      <c r="E46" s="30"/>
      <c r="F46" s="40">
        <v>54371.399831063842</v>
      </c>
      <c r="G46" s="40"/>
      <c r="H46" s="43"/>
      <c r="I46" s="40"/>
      <c r="J46" s="40"/>
      <c r="K46" s="40"/>
      <c r="L46" s="40"/>
      <c r="M46" s="40"/>
      <c r="N46" s="40"/>
      <c r="O46" s="40"/>
      <c r="P46" s="40"/>
    </row>
    <row r="47" spans="2:16" ht="72.599999999999994" x14ac:dyDescent="0.4">
      <c r="B47" s="27" t="s">
        <v>53</v>
      </c>
      <c r="C47" s="28">
        <v>640</v>
      </c>
      <c r="D47" s="29">
        <v>0.92200000000000004</v>
      </c>
      <c r="E47" s="30">
        <v>590.08000000000004</v>
      </c>
      <c r="F47" s="31">
        <f>I47+K47+M47+O47</f>
        <v>51543</v>
      </c>
      <c r="G47" s="31">
        <f>'[1]Об. фин.обесп. на 2014(тар.сог.'!AE20</f>
        <v>12463.851345875999</v>
      </c>
      <c r="H47" s="32">
        <f>J47+L47+N47+P47</f>
        <v>2534541.13</v>
      </c>
      <c r="I47" s="31">
        <v>42434</v>
      </c>
      <c r="J47" s="30">
        <f>ROUND(I47*$E$47/12,2)</f>
        <v>2086621.23</v>
      </c>
      <c r="K47" s="31">
        <v>143</v>
      </c>
      <c r="L47" s="30">
        <f>ROUND(K47*$E$47/12,2)</f>
        <v>7031.79</v>
      </c>
      <c r="M47" s="31">
        <v>1671</v>
      </c>
      <c r="N47" s="30">
        <f>ROUND(M47*$E$47/12,2)</f>
        <v>82168.639999999999</v>
      </c>
      <c r="O47" s="31">
        <v>7295</v>
      </c>
      <c r="P47" s="30">
        <f>ROUND(O47*$E$47/12,2)</f>
        <v>358719.47</v>
      </c>
    </row>
    <row r="48" spans="2:16" ht="21" hidden="1" x14ac:dyDescent="0.4">
      <c r="B48" s="45"/>
      <c r="C48" s="28"/>
      <c r="D48" s="29"/>
      <c r="E48" s="30"/>
      <c r="F48" s="31"/>
      <c r="G48" s="31">
        <f>'[1]Об. фин.обесп. на 2014(тар.сог.'!AE21</f>
        <v>6521.1878810399994</v>
      </c>
      <c r="H48" s="32">
        <f>J48+L48+N48+P48</f>
        <v>0</v>
      </c>
      <c r="I48" s="31">
        <v>0</v>
      </c>
      <c r="J48" s="30">
        <f>ROUND($C48*I48*$D$48/12,2)</f>
        <v>0</v>
      </c>
      <c r="K48" s="31">
        <v>0</v>
      </c>
      <c r="L48" s="30">
        <f>ROUND($C48*K48*$D$48/12,2)</f>
        <v>0</v>
      </c>
      <c r="M48" s="31">
        <v>0</v>
      </c>
      <c r="N48" s="30">
        <f>ROUND($C48*M48*$D$48/12,2)</f>
        <v>0</v>
      </c>
      <c r="O48" s="31">
        <v>0</v>
      </c>
      <c r="P48" s="30">
        <f>ROUND($C48*O48*$D$48/12,2)</f>
        <v>0</v>
      </c>
    </row>
    <row r="49" spans="2:18" ht="21" hidden="1" x14ac:dyDescent="0.4">
      <c r="B49" s="23"/>
      <c r="C49" s="28"/>
      <c r="D49" s="29"/>
      <c r="E49" s="30"/>
      <c r="F49" s="31"/>
      <c r="G49" s="31">
        <f>'[1]Об. фин.обесп. на 2014(тар.сог.'!AE22</f>
        <v>3862.3378751999999</v>
      </c>
      <c r="H49" s="32">
        <f>J49+L49+N49+P49</f>
        <v>0</v>
      </c>
      <c r="I49" s="31">
        <v>0</v>
      </c>
      <c r="J49" s="30">
        <f>ROUND($C49*I49*$D$49/12,2)</f>
        <v>0</v>
      </c>
      <c r="K49" s="31">
        <v>0</v>
      </c>
      <c r="L49" s="30">
        <f>ROUND($C49*K49*$D$49/12,2)</f>
        <v>0</v>
      </c>
      <c r="M49" s="31">
        <v>0</v>
      </c>
      <c r="N49" s="30">
        <f>ROUND($C49*M49*$D$49/12,2)</f>
        <v>0</v>
      </c>
      <c r="O49" s="31">
        <v>0</v>
      </c>
      <c r="P49" s="30">
        <f>ROUND($C49*O49*$D$49/12,2)</f>
        <v>0</v>
      </c>
    </row>
    <row r="50" spans="2:18" s="39" customFormat="1" ht="20.399999999999999" x14ac:dyDescent="0.35">
      <c r="B50" s="34" t="s">
        <v>54</v>
      </c>
      <c r="C50" s="35"/>
      <c r="D50" s="36"/>
      <c r="E50" s="37"/>
      <c r="F50" s="38">
        <f>F47</f>
        <v>51543</v>
      </c>
      <c r="G50" s="38">
        <f>G47+G48+G49</f>
        <v>22847.377102115999</v>
      </c>
      <c r="H50" s="48">
        <f>H47</f>
        <v>2534541.13</v>
      </c>
      <c r="I50" s="49">
        <f>I47</f>
        <v>42434</v>
      </c>
      <c r="J50" s="48">
        <f t="shared" ref="J50:P50" si="12">J47</f>
        <v>2086621.23</v>
      </c>
      <c r="K50" s="49">
        <f t="shared" si="12"/>
        <v>143</v>
      </c>
      <c r="L50" s="49">
        <f t="shared" si="12"/>
        <v>7031.79</v>
      </c>
      <c r="M50" s="49">
        <f t="shared" si="12"/>
        <v>1671</v>
      </c>
      <c r="N50" s="49">
        <f t="shared" si="12"/>
        <v>82168.639999999999</v>
      </c>
      <c r="O50" s="49">
        <f t="shared" si="12"/>
        <v>7295</v>
      </c>
      <c r="P50" s="49">
        <f t="shared" si="12"/>
        <v>358719.47</v>
      </c>
      <c r="R50" s="50"/>
    </row>
    <row r="51" spans="2:18" ht="21" x14ac:dyDescent="0.4">
      <c r="B51" s="23" t="s">
        <v>55</v>
      </c>
      <c r="C51" s="28"/>
      <c r="D51" s="29"/>
      <c r="E51" s="30"/>
      <c r="F51" s="40">
        <v>9375.1683854791063</v>
      </c>
      <c r="G51" s="40"/>
      <c r="H51" s="43"/>
      <c r="I51" s="40"/>
      <c r="J51" s="40"/>
      <c r="K51" s="40"/>
      <c r="L51" s="40"/>
      <c r="M51" s="40"/>
      <c r="N51" s="40"/>
      <c r="O51" s="40"/>
      <c r="P51" s="40"/>
    </row>
    <row r="52" spans="2:18" ht="91.2" customHeight="1" x14ac:dyDescent="0.4">
      <c r="B52" s="45" t="s">
        <v>56</v>
      </c>
      <c r="C52" s="28">
        <v>640</v>
      </c>
      <c r="D52" s="29">
        <v>2.2719999999999998</v>
      </c>
      <c r="E52" s="30">
        <v>1454.08</v>
      </c>
      <c r="F52" s="31">
        <f>I52+K52+M52+O52</f>
        <v>8321</v>
      </c>
      <c r="G52" s="31">
        <f>'[1]Об. фин.обесп. на 2014(тар.сог.'!AE23</f>
        <v>11612.498817240001</v>
      </c>
      <c r="H52" s="32">
        <f>J52+L52+N52+P52</f>
        <v>1008283.3</v>
      </c>
      <c r="I52" s="31">
        <v>8047</v>
      </c>
      <c r="J52" s="30">
        <f>ROUND(I52*$E$52/12,2)</f>
        <v>975081.81</v>
      </c>
      <c r="K52" s="31">
        <v>7</v>
      </c>
      <c r="L52" s="30">
        <f>ROUND(K52*$E$52/12,2)</f>
        <v>848.21</v>
      </c>
      <c r="M52" s="31">
        <v>196</v>
      </c>
      <c r="N52" s="30">
        <f>ROUND(M52*$E$52/12,2)</f>
        <v>23749.97</v>
      </c>
      <c r="O52" s="31">
        <v>71</v>
      </c>
      <c r="P52" s="30">
        <f>ROUND(O52*$E$52/12,2)</f>
        <v>8603.31</v>
      </c>
    </row>
    <row r="53" spans="2:18" s="39" customFormat="1" ht="20.399999999999999" x14ac:dyDescent="0.35">
      <c r="B53" s="34" t="s">
        <v>57</v>
      </c>
      <c r="C53" s="35"/>
      <c r="D53" s="36"/>
      <c r="E53" s="37"/>
      <c r="F53" s="38">
        <f>F52</f>
        <v>8321</v>
      </c>
      <c r="G53" s="38">
        <f>G52</f>
        <v>11612.498817240001</v>
      </c>
      <c r="H53" s="48">
        <f>H52</f>
        <v>1008283.3</v>
      </c>
      <c r="I53" s="38">
        <f>I52</f>
        <v>8047</v>
      </c>
      <c r="J53" s="37">
        <f t="shared" ref="J53:P53" si="13">J52</f>
        <v>975081.81</v>
      </c>
      <c r="K53" s="38">
        <f t="shared" si="13"/>
        <v>7</v>
      </c>
      <c r="L53" s="38">
        <f t="shared" si="13"/>
        <v>848.21</v>
      </c>
      <c r="M53" s="38">
        <f t="shared" si="13"/>
        <v>196</v>
      </c>
      <c r="N53" s="38">
        <f t="shared" si="13"/>
        <v>23749.97</v>
      </c>
      <c r="O53" s="38">
        <f t="shared" si="13"/>
        <v>71</v>
      </c>
      <c r="P53" s="38">
        <f t="shared" si="13"/>
        <v>8603.31</v>
      </c>
    </row>
    <row r="54" spans="2:18" ht="21" x14ac:dyDescent="0.4">
      <c r="B54" s="23" t="s">
        <v>58</v>
      </c>
      <c r="C54" s="28"/>
      <c r="D54" s="29"/>
      <c r="E54" s="30"/>
      <c r="F54" s="40">
        <v>38310.976013045707</v>
      </c>
      <c r="G54" s="40"/>
      <c r="H54" s="43"/>
      <c r="I54" s="40"/>
      <c r="J54" s="40"/>
      <c r="K54" s="40"/>
      <c r="L54" s="40"/>
      <c r="M54" s="40"/>
      <c r="N54" s="40"/>
      <c r="O54" s="40"/>
      <c r="P54" s="40"/>
    </row>
    <row r="55" spans="2:18" ht="72.599999999999994" x14ac:dyDescent="0.4">
      <c r="B55" s="27" t="s">
        <v>59</v>
      </c>
      <c r="C55" s="28">
        <v>640</v>
      </c>
      <c r="D55" s="29">
        <v>1.1180000000000001</v>
      </c>
      <c r="E55" s="30">
        <v>715.52</v>
      </c>
      <c r="F55" s="31">
        <f>I55+K55+M55+O55</f>
        <v>34321</v>
      </c>
      <c r="G55" s="31">
        <f>'[1]Об. фин.обесп. на 2014(тар.сог.'!AE25</f>
        <v>23295.834737280002</v>
      </c>
      <c r="H55" s="32">
        <f>J55+L55+N55+P55</f>
        <v>2046446.83</v>
      </c>
      <c r="I55" s="31">
        <v>24591</v>
      </c>
      <c r="J55" s="30">
        <f>ROUND(I55*$E$55/12,2)</f>
        <v>1466279.36</v>
      </c>
      <c r="K55" s="31">
        <v>25</v>
      </c>
      <c r="L55" s="30">
        <f>ROUND(K55*$E$55/12,2)</f>
        <v>1490.67</v>
      </c>
      <c r="M55" s="31">
        <v>9516</v>
      </c>
      <c r="N55" s="30">
        <f>ROUND(M55*$E$55/12,2)</f>
        <v>567407.35999999999</v>
      </c>
      <c r="O55" s="31">
        <v>189</v>
      </c>
      <c r="P55" s="30">
        <f>ROUND(O55*$E$55/12,2)</f>
        <v>11269.44</v>
      </c>
      <c r="R55" s="33"/>
    </row>
    <row r="56" spans="2:18" s="39" customFormat="1" ht="24.6" customHeight="1" x14ac:dyDescent="0.35">
      <c r="B56" s="34" t="s">
        <v>60</v>
      </c>
      <c r="C56" s="35"/>
      <c r="D56" s="36"/>
      <c r="E56" s="37"/>
      <c r="F56" s="38">
        <f>F55</f>
        <v>34321</v>
      </c>
      <c r="G56" s="38">
        <f>G55</f>
        <v>23295.834737280002</v>
      </c>
      <c r="H56" s="48">
        <f>H55</f>
        <v>2046446.83</v>
      </c>
      <c r="I56" s="38">
        <f>I55</f>
        <v>24591</v>
      </c>
      <c r="J56" s="38">
        <f t="shared" ref="J56:P56" si="14">J55</f>
        <v>1466279.36</v>
      </c>
      <c r="K56" s="38">
        <f t="shared" si="14"/>
        <v>25</v>
      </c>
      <c r="L56" s="38">
        <f t="shared" si="14"/>
        <v>1490.67</v>
      </c>
      <c r="M56" s="38">
        <f t="shared" si="14"/>
        <v>9516</v>
      </c>
      <c r="N56" s="38">
        <f t="shared" si="14"/>
        <v>567407.35999999999</v>
      </c>
      <c r="O56" s="38">
        <f t="shared" si="14"/>
        <v>189</v>
      </c>
      <c r="P56" s="38">
        <f t="shared" si="14"/>
        <v>11269.44</v>
      </c>
    </row>
    <row r="57" spans="2:18" ht="21" x14ac:dyDescent="0.4">
      <c r="B57" s="23" t="s">
        <v>61</v>
      </c>
      <c r="C57" s="28"/>
      <c r="D57" s="29"/>
      <c r="E57" s="30"/>
      <c r="F57" s="40">
        <v>2532.8453365851133</v>
      </c>
      <c r="G57" s="40"/>
      <c r="H57" s="43"/>
      <c r="I57" s="40"/>
      <c r="J57" s="40"/>
      <c r="K57" s="40"/>
      <c r="L57" s="40"/>
      <c r="M57" s="40"/>
      <c r="N57" s="40"/>
      <c r="O57" s="40"/>
      <c r="P57" s="40"/>
    </row>
    <row r="58" spans="2:18" ht="84" customHeight="1" x14ac:dyDescent="0.4">
      <c r="B58" s="27" t="s">
        <v>62</v>
      </c>
      <c r="C58" s="28">
        <v>640</v>
      </c>
      <c r="D58" s="29">
        <v>1.3180000000000001</v>
      </c>
      <c r="E58" s="30">
        <v>843.52</v>
      </c>
      <c r="F58" s="31">
        <f>I58+K58+M58+O58</f>
        <v>2330</v>
      </c>
      <c r="G58" s="31">
        <f>'[1]Об. фин.обесп. на 2014(тар.сог.'!AE26</f>
        <v>2319.2390188799995</v>
      </c>
      <c r="H58" s="32">
        <f>J58+L58+N58+P58</f>
        <v>163783.47</v>
      </c>
      <c r="I58" s="31">
        <v>2249</v>
      </c>
      <c r="J58" s="30">
        <f>ROUND(I58*$E$58/12,2)</f>
        <v>158089.71</v>
      </c>
      <c r="K58" s="31">
        <v>1</v>
      </c>
      <c r="L58" s="30">
        <f>ROUND(K58*$E$58/12,2)</f>
        <v>70.290000000000006</v>
      </c>
      <c r="M58" s="31">
        <v>62</v>
      </c>
      <c r="N58" s="30">
        <f>ROUND(M58*$E$58/12,2)</f>
        <v>4358.1899999999996</v>
      </c>
      <c r="O58" s="31">
        <v>18</v>
      </c>
      <c r="P58" s="30">
        <f>ROUND(O58*$E$58/12,2)</f>
        <v>1265.28</v>
      </c>
    </row>
    <row r="59" spans="2:18" s="39" customFormat="1" ht="40.799999999999997" customHeight="1" x14ac:dyDescent="0.35">
      <c r="B59" s="34" t="s">
        <v>63</v>
      </c>
      <c r="C59" s="35"/>
      <c r="D59" s="36"/>
      <c r="E59" s="37"/>
      <c r="F59" s="38">
        <f>F58</f>
        <v>2330</v>
      </c>
      <c r="G59" s="38">
        <f>G58</f>
        <v>2319.2390188799995</v>
      </c>
      <c r="H59" s="48">
        <f>H58</f>
        <v>163783.47</v>
      </c>
      <c r="I59" s="38">
        <f>I58</f>
        <v>2249</v>
      </c>
      <c r="J59" s="37">
        <f t="shared" ref="J59:P59" si="15">J58</f>
        <v>158089.71</v>
      </c>
      <c r="K59" s="38">
        <f t="shared" si="15"/>
        <v>1</v>
      </c>
      <c r="L59" s="38">
        <f t="shared" si="15"/>
        <v>70.290000000000006</v>
      </c>
      <c r="M59" s="38">
        <f t="shared" si="15"/>
        <v>62</v>
      </c>
      <c r="N59" s="38">
        <f t="shared" si="15"/>
        <v>4358.1899999999996</v>
      </c>
      <c r="O59" s="38">
        <f t="shared" si="15"/>
        <v>18</v>
      </c>
      <c r="P59" s="38">
        <f t="shared" si="15"/>
        <v>1265.28</v>
      </c>
    </row>
    <row r="60" spans="2:18" ht="21" x14ac:dyDescent="0.4">
      <c r="B60" s="23" t="s">
        <v>64</v>
      </c>
      <c r="C60" s="28"/>
      <c r="D60" s="29"/>
      <c r="E60" s="30"/>
      <c r="F60" s="44"/>
      <c r="G60" s="40"/>
      <c r="H60" s="43"/>
      <c r="I60" s="40"/>
      <c r="J60" s="40"/>
      <c r="K60" s="40"/>
      <c r="L60" s="40"/>
      <c r="M60" s="40"/>
      <c r="N60" s="40"/>
      <c r="O60" s="40"/>
      <c r="P60" s="40"/>
    </row>
    <row r="61" spans="2:18" ht="87.6" customHeight="1" x14ac:dyDescent="0.4">
      <c r="B61" s="45" t="s">
        <v>65</v>
      </c>
      <c r="C61" s="28">
        <v>640</v>
      </c>
      <c r="D61" s="29">
        <v>1.3180000000000001</v>
      </c>
      <c r="E61" s="30">
        <v>843.52</v>
      </c>
      <c r="F61" s="31">
        <f>I61+K61+M61+O61</f>
        <v>19782</v>
      </c>
      <c r="G61" s="31">
        <f>'[1]Об. фин.обесп. на 2014(тар.сог.'!AE27</f>
        <v>5691.2742182016</v>
      </c>
      <c r="H61" s="32">
        <f>J61+L61+N61+P61</f>
        <v>1390542.72</v>
      </c>
      <c r="I61" s="31">
        <v>18518</v>
      </c>
      <c r="J61" s="30">
        <f>ROUND(I61*$E$61/12,2)</f>
        <v>1301691.95</v>
      </c>
      <c r="K61" s="31">
        <v>31</v>
      </c>
      <c r="L61" s="30">
        <f>ROUND(K61*$E$61/12,2)</f>
        <v>2179.09</v>
      </c>
      <c r="M61" s="31">
        <v>744</v>
      </c>
      <c r="N61" s="30">
        <f>ROUND(M61*$E$61/12,2)</f>
        <v>52298.239999999998</v>
      </c>
      <c r="O61" s="31">
        <v>489</v>
      </c>
      <c r="P61" s="30">
        <f>ROUND(O61*$E$61/12,2)</f>
        <v>34373.440000000002</v>
      </c>
    </row>
    <row r="62" spans="2:18" ht="21" hidden="1" x14ac:dyDescent="0.4">
      <c r="B62" s="45"/>
      <c r="C62" s="28"/>
      <c r="D62" s="29"/>
      <c r="E62" s="30"/>
      <c r="F62" s="31"/>
      <c r="G62" s="31">
        <f>'[1]Об. фин.обесп. на 2014(тар.сог.'!AE28</f>
        <v>3540.3743692799999</v>
      </c>
      <c r="H62" s="32">
        <f>J62+L62+N62+P62</f>
        <v>0</v>
      </c>
      <c r="I62" s="31">
        <v>0</v>
      </c>
      <c r="J62" s="30">
        <f>ROUND($C62*I62*$D$62/12,2)</f>
        <v>0</v>
      </c>
      <c r="K62" s="31">
        <v>0</v>
      </c>
      <c r="L62" s="30">
        <f>ROUND($C62*K62*$D$62/12,2)</f>
        <v>0</v>
      </c>
      <c r="M62" s="31">
        <v>0</v>
      </c>
      <c r="N62" s="30">
        <f>ROUND($C62*M62*$D$62/12,2)</f>
        <v>0</v>
      </c>
      <c r="O62" s="31">
        <v>0</v>
      </c>
      <c r="P62" s="30">
        <f>ROUND($C62*O62*$D$62/12,2)</f>
        <v>0</v>
      </c>
    </row>
    <row r="63" spans="2:18" s="39" customFormat="1" ht="20.399999999999999" x14ac:dyDescent="0.35">
      <c r="B63" s="34" t="s">
        <v>66</v>
      </c>
      <c r="C63" s="35"/>
      <c r="D63" s="36"/>
      <c r="E63" s="37"/>
      <c r="F63" s="38">
        <f>F61</f>
        <v>19782</v>
      </c>
      <c r="G63" s="38">
        <f>G61+G62</f>
        <v>9231.648587481599</v>
      </c>
      <c r="H63" s="48">
        <f>H61+H62</f>
        <v>1390542.72</v>
      </c>
      <c r="I63" s="38">
        <f>I61</f>
        <v>18518</v>
      </c>
      <c r="J63" s="37">
        <f t="shared" ref="J63:P63" si="16">J61</f>
        <v>1301691.95</v>
      </c>
      <c r="K63" s="38">
        <f t="shared" si="16"/>
        <v>31</v>
      </c>
      <c r="L63" s="38">
        <f t="shared" si="16"/>
        <v>2179.09</v>
      </c>
      <c r="M63" s="38">
        <f t="shared" si="16"/>
        <v>744</v>
      </c>
      <c r="N63" s="38">
        <f t="shared" si="16"/>
        <v>52298.239999999998</v>
      </c>
      <c r="O63" s="38">
        <f t="shared" si="16"/>
        <v>489</v>
      </c>
      <c r="P63" s="38">
        <f t="shared" si="16"/>
        <v>34373.440000000002</v>
      </c>
    </row>
    <row r="64" spans="2:18" ht="21" x14ac:dyDescent="0.4">
      <c r="B64" s="23" t="s">
        <v>67</v>
      </c>
      <c r="C64" s="28"/>
      <c r="D64" s="29"/>
      <c r="E64" s="30"/>
      <c r="F64" s="40">
        <v>19728.108687340147</v>
      </c>
      <c r="G64" s="40"/>
      <c r="H64" s="43"/>
      <c r="I64" s="40"/>
      <c r="J64" s="40"/>
      <c r="K64" s="40"/>
      <c r="L64" s="40"/>
      <c r="M64" s="40"/>
      <c r="N64" s="40"/>
      <c r="O64" s="40"/>
      <c r="P64" s="40"/>
    </row>
    <row r="65" spans="2:18" ht="64.2" customHeight="1" x14ac:dyDescent="0.4">
      <c r="B65" s="45" t="s">
        <v>68</v>
      </c>
      <c r="C65" s="28">
        <v>640</v>
      </c>
      <c r="D65" s="29">
        <v>1.1180000000000001</v>
      </c>
      <c r="E65" s="30">
        <v>715.52</v>
      </c>
      <c r="F65" s="31">
        <f>I65+K65+M65+O65</f>
        <v>18595</v>
      </c>
      <c r="G65" s="31">
        <f>'[1]Об. фин.обесп. на 2014(тар.сог.'!AE29</f>
        <v>13036.002426719999</v>
      </c>
      <c r="H65" s="32">
        <f>J65+L65+N65+P65</f>
        <v>1108757.8599999999</v>
      </c>
      <c r="I65" s="31">
        <v>17327</v>
      </c>
      <c r="J65" s="30">
        <f>ROUND(I65*$E$65/12,2)</f>
        <v>1033151.25</v>
      </c>
      <c r="K65" s="31">
        <v>47</v>
      </c>
      <c r="L65" s="30">
        <f>ROUND(K65*$E$65/12,2)</f>
        <v>2802.45</v>
      </c>
      <c r="M65" s="31">
        <v>945</v>
      </c>
      <c r="N65" s="30">
        <f>ROUND(M65*$E$65/12,2)</f>
        <v>56347.199999999997</v>
      </c>
      <c r="O65" s="31">
        <v>276</v>
      </c>
      <c r="P65" s="30">
        <f>ROUND(O65*$E$65/12,2)</f>
        <v>16456.96</v>
      </c>
    </row>
    <row r="66" spans="2:18" s="39" customFormat="1" ht="20.399999999999999" x14ac:dyDescent="0.35">
      <c r="B66" s="34" t="s">
        <v>69</v>
      </c>
      <c r="C66" s="35"/>
      <c r="D66" s="36"/>
      <c r="E66" s="36"/>
      <c r="F66" s="38">
        <f>F65</f>
        <v>18595</v>
      </c>
      <c r="G66" s="38">
        <f>G65</f>
        <v>13036.002426719999</v>
      </c>
      <c r="H66" s="48">
        <f>H65</f>
        <v>1108757.8599999999</v>
      </c>
      <c r="I66" s="38">
        <f>I65</f>
        <v>17327</v>
      </c>
      <c r="J66" s="37">
        <f t="shared" ref="J66:P66" si="17">J65</f>
        <v>1033151.25</v>
      </c>
      <c r="K66" s="38">
        <f t="shared" si="17"/>
        <v>47</v>
      </c>
      <c r="L66" s="38">
        <f t="shared" si="17"/>
        <v>2802.45</v>
      </c>
      <c r="M66" s="38">
        <f t="shared" si="17"/>
        <v>945</v>
      </c>
      <c r="N66" s="38">
        <f t="shared" si="17"/>
        <v>56347.199999999997</v>
      </c>
      <c r="O66" s="38">
        <f t="shared" si="17"/>
        <v>276</v>
      </c>
      <c r="P66" s="38">
        <f t="shared" si="17"/>
        <v>16456.96</v>
      </c>
      <c r="R66" s="50"/>
    </row>
    <row r="67" spans="2:18" s="39" customFormat="1" ht="20.399999999999999" x14ac:dyDescent="0.35">
      <c r="B67" s="34" t="s">
        <v>70</v>
      </c>
      <c r="C67" s="35"/>
      <c r="D67" s="36"/>
      <c r="E67" s="36"/>
      <c r="F67" s="38">
        <f>SUM(F66,F63,F59,F56,F53,F50,F45,F41,F38,F35,F31,F28,F25,F22,F19,F16,F13,F10)</f>
        <v>1347871</v>
      </c>
      <c r="G67" s="37">
        <f t="shared" ref="G67:P67" si="18">SUM(G66,G63,G59,G56,G53,G50,G45,G41,G38,G35,G31,G28,G25,G22,G19,G16,G13,G10)</f>
        <v>1276087.8311930939</v>
      </c>
      <c r="H67" s="37">
        <f t="shared" si="18"/>
        <v>121703775.98999999</v>
      </c>
      <c r="I67" s="38">
        <f t="shared" si="18"/>
        <v>847723</v>
      </c>
      <c r="J67" s="37">
        <f t="shared" si="18"/>
        <v>74439921.280000001</v>
      </c>
      <c r="K67" s="38">
        <f t="shared" si="18"/>
        <v>19862</v>
      </c>
      <c r="L67" s="37">
        <f t="shared" si="18"/>
        <v>1697770.44</v>
      </c>
      <c r="M67" s="38">
        <f t="shared" si="18"/>
        <v>364055</v>
      </c>
      <c r="N67" s="37">
        <f t="shared" si="18"/>
        <v>34845352.329999998</v>
      </c>
      <c r="O67" s="38">
        <f t="shared" si="18"/>
        <v>116231</v>
      </c>
      <c r="P67" s="37">
        <f t="shared" si="18"/>
        <v>10720731.940000001</v>
      </c>
      <c r="R67" s="50"/>
    </row>
  </sheetData>
  <mergeCells count="12">
    <mergeCell ref="M5:N5"/>
    <mergeCell ref="O5:P5"/>
    <mergeCell ref="O1:P2"/>
    <mergeCell ref="B3:O3"/>
    <mergeCell ref="I4:J4"/>
    <mergeCell ref="B5:B6"/>
    <mergeCell ref="C5:C6"/>
    <mergeCell ref="D5:D6"/>
    <mergeCell ref="E5:E6"/>
    <mergeCell ref="F5:G5"/>
    <mergeCell ref="I5:J5"/>
    <mergeCell ref="K5:L5"/>
  </mergeCells>
  <pageMargins left="0.21" right="0.23622047244094491" top="0.19685039370078741" bottom="0.15748031496062992" header="0.15748031496062992" footer="0.22"/>
  <pageSetup paperSize="9" scale="43" orientation="landscape" r:id="rId1"/>
  <rowBreaks count="2" manualBreakCount="2">
    <brk id="25" min="1" max="22" man="1"/>
    <brk id="50" min="1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СМО (месяц)  с 01.01 </vt:lpstr>
      <vt:lpstr>'по СМО (месяц)  с 01.01 '!Заголовки_для_печати</vt:lpstr>
      <vt:lpstr>'по СМО (месяц)  с 01.01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dcterms:created xsi:type="dcterms:W3CDTF">2017-12-27T07:29:13Z</dcterms:created>
  <dcterms:modified xsi:type="dcterms:W3CDTF">2017-12-27T07:40:36Z</dcterms:modified>
</cp:coreProperties>
</file>